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updateLinks="always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37F51836-1D8B-4689-820F-4E899640410F}" xr6:coauthVersionLast="36" xr6:coauthVersionMax="36" xr10:uidLastSave="{00000000-0000-0000-0000-000000000000}"/>
  <bookViews>
    <workbookView showHorizontalScroll="0" xWindow="90" yWindow="15" windowWidth="12015" windowHeight="6510" xr2:uid="{00000000-000D-0000-FFFF-FFFF00000000}"/>
  </bookViews>
  <sheets>
    <sheet name="Baurecht vermietet Liegenschaft" sheetId="11" r:id="rId1"/>
    <sheet name="bis_2000_b" sheetId="4" state="hidden" r:id="rId2"/>
    <sheet name="2000_bis_b" sheetId="9" state="hidden" r:id="rId3"/>
    <sheet name="EB" sheetId="7" state="hidden" r:id="rId4"/>
  </sheets>
  <definedNames>
    <definedName name="_xlnm.Print_Area" localSheetId="0">'Baurecht vermietet Liegenschaft'!$A$1:$AK$53</definedName>
    <definedName name="_xlnm.Print_Area" localSheetId="3">EB!$A$1:$I$41</definedName>
    <definedName name="Gesamt" localSheetId="0">'Baurecht vermietet Liegenschaft'!$AG$23</definedName>
    <definedName name="Geschäftlich">'Baurecht vermietet Liegenschaft'!$AG$24</definedName>
    <definedName name="WRNN">'Baurecht vermietet Liegenschaft'!$AG$26</definedName>
  </definedNames>
  <calcPr calcId="191029"/>
</workbook>
</file>

<file path=xl/calcChain.xml><?xml version="1.0" encoding="utf-8"?>
<calcChain xmlns="http://schemas.openxmlformats.org/spreadsheetml/2006/main">
  <c r="V26" i="11" l="1"/>
  <c r="D49" i="11" l="1"/>
  <c r="AJ27" i="11"/>
  <c r="D41" i="11" l="1"/>
  <c r="D43" i="11"/>
  <c r="V24" i="11" l="1"/>
  <c r="V23" i="11"/>
  <c r="G44" i="11" l="1"/>
  <c r="E44" i="11"/>
  <c r="D44" i="11"/>
  <c r="D42" i="11"/>
  <c r="AE52" i="11" l="1"/>
  <c r="AD25" i="11" l="1"/>
  <c r="L46" i="11" l="1"/>
  <c r="D46" i="11"/>
  <c r="D45" i="11"/>
  <c r="AE42" i="11" l="1"/>
  <c r="Z41" i="11"/>
  <c r="D40" i="11"/>
  <c r="C40" i="11"/>
  <c r="AL26" i="11"/>
  <c r="AL25" i="11" s="1"/>
  <c r="C49" i="11"/>
  <c r="Z42" i="11" l="1"/>
  <c r="Z43" i="11" s="1"/>
  <c r="W35" i="11"/>
  <c r="AA35" i="11" s="1"/>
  <c r="Z44" i="11" l="1"/>
  <c r="AM44" i="11"/>
  <c r="AE44" i="11"/>
  <c r="D50" i="11"/>
  <c r="C50" i="11"/>
  <c r="AA37" i="11"/>
  <c r="Z45" i="11"/>
  <c r="AF46" i="11" s="1"/>
  <c r="D507" i="9" l="1"/>
  <c r="J509" i="9" s="1"/>
  <c r="C507" i="9"/>
  <c r="J508" i="9" s="1"/>
  <c r="D448" i="9"/>
  <c r="J450" i="9" s="1"/>
  <c r="C448" i="9"/>
  <c r="J449" i="9" s="1"/>
  <c r="D389" i="9"/>
  <c r="J391" i="9" s="1"/>
  <c r="C389" i="9"/>
  <c r="J390" i="9" s="1"/>
  <c r="D330" i="9"/>
  <c r="J332" i="9" s="1"/>
  <c r="C330" i="9"/>
  <c r="G331" i="9" s="1"/>
  <c r="D271" i="9"/>
  <c r="H273" i="9" s="1"/>
  <c r="C271" i="9"/>
  <c r="H272" i="9" s="1"/>
  <c r="D212" i="9"/>
  <c r="H214" i="9" s="1"/>
  <c r="C212" i="9"/>
  <c r="H213" i="9" s="1"/>
  <c r="D153" i="9"/>
  <c r="H155" i="9" s="1"/>
  <c r="C153" i="9"/>
  <c r="H154" i="9" s="1"/>
  <c r="D94" i="9"/>
  <c r="H96" i="9" s="1"/>
  <c r="C94" i="9"/>
  <c r="D35" i="9"/>
  <c r="H37" i="9" s="1"/>
  <c r="C35" i="9"/>
  <c r="H36" i="9" s="1"/>
  <c r="D35" i="4"/>
  <c r="D37" i="4" s="1"/>
  <c r="C35" i="4"/>
  <c r="D36" i="4" s="1"/>
  <c r="D44" i="4"/>
  <c r="E44" i="4" s="1"/>
  <c r="H44" i="4" s="1"/>
  <c r="I44" i="4" s="1"/>
  <c r="F44" i="4"/>
  <c r="G44" i="4"/>
  <c r="D45" i="4"/>
  <c r="E45" i="4"/>
  <c r="F45" i="4"/>
  <c r="G45" i="4" s="1"/>
  <c r="D46" i="4"/>
  <c r="E46" i="4" s="1"/>
  <c r="F46" i="4"/>
  <c r="G46" i="4"/>
  <c r="D47" i="4"/>
  <c r="E47" i="4"/>
  <c r="F47" i="4"/>
  <c r="G47" i="4" s="1"/>
  <c r="D48" i="4"/>
  <c r="E48" i="4" s="1"/>
  <c r="F48" i="4"/>
  <c r="G48" i="4"/>
  <c r="D49" i="4"/>
  <c r="E49" i="4"/>
  <c r="F49" i="4"/>
  <c r="G49" i="4" s="1"/>
  <c r="D50" i="4"/>
  <c r="E50" i="4" s="1"/>
  <c r="H50" i="4" s="1"/>
  <c r="I50" i="4" s="1"/>
  <c r="F50" i="4"/>
  <c r="G50" i="4"/>
  <c r="D51" i="4"/>
  <c r="E51" i="4"/>
  <c r="F51" i="4"/>
  <c r="G51" i="4" s="1"/>
  <c r="D52" i="4"/>
  <c r="E52" i="4" s="1"/>
  <c r="H52" i="4" s="1"/>
  <c r="I52" i="4" s="1"/>
  <c r="F52" i="4"/>
  <c r="G52" i="4"/>
  <c r="D53" i="4"/>
  <c r="E53" i="4"/>
  <c r="F53" i="4"/>
  <c r="G53" i="4" s="1"/>
  <c r="D54" i="4"/>
  <c r="E54" i="4" s="1"/>
  <c r="F54" i="4"/>
  <c r="G54" i="4"/>
  <c r="D55" i="4"/>
  <c r="E55" i="4"/>
  <c r="F55" i="4"/>
  <c r="G55" i="4" s="1"/>
  <c r="D56" i="4"/>
  <c r="E56" i="4" s="1"/>
  <c r="F56" i="4"/>
  <c r="G56" i="4"/>
  <c r="D57" i="4"/>
  <c r="E57" i="4"/>
  <c r="F57" i="4"/>
  <c r="G57" i="4" s="1"/>
  <c r="D58" i="4"/>
  <c r="E58" i="4" s="1"/>
  <c r="H58" i="4" s="1"/>
  <c r="I58" i="4" s="1"/>
  <c r="F58" i="4"/>
  <c r="G58" i="4"/>
  <c r="D59" i="4"/>
  <c r="E59" i="4"/>
  <c r="F59" i="4"/>
  <c r="G59" i="4" s="1"/>
  <c r="D60" i="4"/>
  <c r="E60" i="4" s="1"/>
  <c r="H60" i="4" s="1"/>
  <c r="I60" i="4" s="1"/>
  <c r="F60" i="4"/>
  <c r="G60" i="4"/>
  <c r="D61" i="4"/>
  <c r="E61" i="4"/>
  <c r="F61" i="4"/>
  <c r="G61" i="4" s="1"/>
  <c r="D62" i="4"/>
  <c r="E62" i="4" s="1"/>
  <c r="F62" i="4"/>
  <c r="G62" i="4"/>
  <c r="D63" i="4"/>
  <c r="E63" i="4" s="1"/>
  <c r="F63" i="4"/>
  <c r="G63" i="4" s="1"/>
  <c r="D64" i="4"/>
  <c r="E64" i="4" s="1"/>
  <c r="H64" i="4" s="1"/>
  <c r="I64" i="4" s="1"/>
  <c r="F64" i="4"/>
  <c r="G64" i="4"/>
  <c r="D65" i="4"/>
  <c r="E65" i="4" s="1"/>
  <c r="F65" i="4"/>
  <c r="G65" i="4" s="1"/>
  <c r="D66" i="4"/>
  <c r="E66" i="4" s="1"/>
  <c r="H66" i="4" s="1"/>
  <c r="I66" i="4" s="1"/>
  <c r="F66" i="4"/>
  <c r="G66" i="4"/>
  <c r="D67" i="4"/>
  <c r="E67" i="4" s="1"/>
  <c r="H67" i="4" s="1"/>
  <c r="I67" i="4" s="1"/>
  <c r="F67" i="4"/>
  <c r="G67" i="4" s="1"/>
  <c r="D68" i="4"/>
  <c r="E68" i="4" s="1"/>
  <c r="F68" i="4"/>
  <c r="G68" i="4"/>
  <c r="D69" i="4"/>
  <c r="E69" i="4" s="1"/>
  <c r="H69" i="4" s="1"/>
  <c r="I69" i="4" s="1"/>
  <c r="F69" i="4"/>
  <c r="G69" i="4" s="1"/>
  <c r="D38" i="4"/>
  <c r="D40" i="4" s="1"/>
  <c r="C38" i="4"/>
  <c r="D39" i="4" s="1"/>
  <c r="N44" i="4"/>
  <c r="O44" i="4" s="1"/>
  <c r="P44" i="4"/>
  <c r="Q44" i="4" s="1"/>
  <c r="N45" i="4"/>
  <c r="O45" i="4" s="1"/>
  <c r="P45" i="4"/>
  <c r="Q45" i="4" s="1"/>
  <c r="R45" i="4" s="1"/>
  <c r="S45" i="4" s="1"/>
  <c r="U45" i="4" s="1"/>
  <c r="N46" i="4"/>
  <c r="O46" i="4" s="1"/>
  <c r="P46" i="4"/>
  <c r="Q46" i="4" s="1"/>
  <c r="R46" i="4" s="1"/>
  <c r="S46" i="4" s="1"/>
  <c r="N47" i="4"/>
  <c r="O47" i="4" s="1"/>
  <c r="P47" i="4"/>
  <c r="Q47" i="4" s="1"/>
  <c r="R47" i="4" s="1"/>
  <c r="S47" i="4" s="1"/>
  <c r="U47" i="4" s="1"/>
  <c r="N48" i="4"/>
  <c r="O48" i="4" s="1"/>
  <c r="P48" i="4"/>
  <c r="Q48" i="4" s="1"/>
  <c r="N49" i="4"/>
  <c r="O49" i="4" s="1"/>
  <c r="P49" i="4"/>
  <c r="Q49" i="4"/>
  <c r="N50" i="4"/>
  <c r="O50" i="4" s="1"/>
  <c r="P50" i="4"/>
  <c r="Q50" i="4" s="1"/>
  <c r="N51" i="4"/>
  <c r="O51" i="4" s="1"/>
  <c r="R51" i="4" s="1"/>
  <c r="S51" i="4" s="1"/>
  <c r="P51" i="4"/>
  <c r="Q51" i="4"/>
  <c r="N52" i="4"/>
  <c r="O52" i="4" s="1"/>
  <c r="P52" i="4"/>
  <c r="Q52" i="4" s="1"/>
  <c r="N53" i="4"/>
  <c r="O53" i="4" s="1"/>
  <c r="R53" i="4" s="1"/>
  <c r="S53" i="4" s="1"/>
  <c r="P53" i="4"/>
  <c r="Q53" i="4"/>
  <c r="N54" i="4"/>
  <c r="O54" i="4" s="1"/>
  <c r="R54" i="4" s="1"/>
  <c r="S54" i="4" s="1"/>
  <c r="P54" i="4"/>
  <c r="Q54" i="4" s="1"/>
  <c r="N55" i="4"/>
  <c r="O55" i="4" s="1"/>
  <c r="P55" i="4"/>
  <c r="Q55" i="4"/>
  <c r="N56" i="4"/>
  <c r="O56" i="4" s="1"/>
  <c r="R56" i="4" s="1"/>
  <c r="S56" i="4" s="1"/>
  <c r="P56" i="4"/>
  <c r="Q56" i="4" s="1"/>
  <c r="N57" i="4"/>
  <c r="O57" i="4" s="1"/>
  <c r="R57" i="4" s="1"/>
  <c r="S57" i="4" s="1"/>
  <c r="P57" i="4"/>
  <c r="Q57" i="4"/>
  <c r="N58" i="4"/>
  <c r="O58" i="4" s="1"/>
  <c r="P58" i="4"/>
  <c r="Q58" i="4" s="1"/>
  <c r="N59" i="4"/>
  <c r="O59" i="4" s="1"/>
  <c r="R59" i="4" s="1"/>
  <c r="S59" i="4" s="1"/>
  <c r="P59" i="4"/>
  <c r="Q59" i="4"/>
  <c r="N60" i="4"/>
  <c r="O60" i="4" s="1"/>
  <c r="P60" i="4"/>
  <c r="Q60" i="4" s="1"/>
  <c r="N61" i="4"/>
  <c r="O61" i="4" s="1"/>
  <c r="P61" i="4"/>
  <c r="Q61" i="4"/>
  <c r="N62" i="4"/>
  <c r="O62" i="4" s="1"/>
  <c r="P62" i="4"/>
  <c r="Q62" i="4" s="1"/>
  <c r="N63" i="4"/>
  <c r="O63" i="4" s="1"/>
  <c r="P63" i="4"/>
  <c r="Q63" i="4"/>
  <c r="N64" i="4"/>
  <c r="O64" i="4" s="1"/>
  <c r="P64" i="4"/>
  <c r="Q64" i="4" s="1"/>
  <c r="N65" i="4"/>
  <c r="O65" i="4" s="1"/>
  <c r="P65" i="4"/>
  <c r="Q65" i="4"/>
  <c r="N66" i="4"/>
  <c r="O66" i="4" s="1"/>
  <c r="P66" i="4"/>
  <c r="Q66" i="4" s="1"/>
  <c r="N67" i="4"/>
  <c r="O67" i="4" s="1"/>
  <c r="R67" i="4" s="1"/>
  <c r="S67" i="4" s="1"/>
  <c r="P67" i="4"/>
  <c r="Q67" i="4"/>
  <c r="N68" i="4"/>
  <c r="O68" i="4" s="1"/>
  <c r="P68" i="4"/>
  <c r="Q68" i="4" s="1"/>
  <c r="N69" i="4"/>
  <c r="O69" i="4" s="1"/>
  <c r="R69" i="4" s="1"/>
  <c r="S69" i="4" s="1"/>
  <c r="P69" i="4"/>
  <c r="Q69" i="4"/>
  <c r="D94" i="4"/>
  <c r="D96" i="4" s="1"/>
  <c r="C94" i="4"/>
  <c r="D95" i="4" s="1"/>
  <c r="D103" i="4"/>
  <c r="E103" i="4" s="1"/>
  <c r="H103" i="4" s="1"/>
  <c r="I103" i="4" s="1"/>
  <c r="F103" i="4"/>
  <c r="G103" i="4" s="1"/>
  <c r="D104" i="4"/>
  <c r="E104" i="4" s="1"/>
  <c r="F104" i="4"/>
  <c r="G104" i="4" s="1"/>
  <c r="D105" i="4"/>
  <c r="E105" i="4" s="1"/>
  <c r="H105" i="4" s="1"/>
  <c r="I105" i="4" s="1"/>
  <c r="F105" i="4"/>
  <c r="G105" i="4" s="1"/>
  <c r="D106" i="4"/>
  <c r="E106" i="4" s="1"/>
  <c r="F106" i="4"/>
  <c r="G106" i="4" s="1"/>
  <c r="D107" i="4"/>
  <c r="E107" i="4" s="1"/>
  <c r="H107" i="4" s="1"/>
  <c r="I107" i="4" s="1"/>
  <c r="F107" i="4"/>
  <c r="G107" i="4" s="1"/>
  <c r="D108" i="4"/>
  <c r="E108" i="4" s="1"/>
  <c r="F108" i="4"/>
  <c r="G108" i="4" s="1"/>
  <c r="D109" i="4"/>
  <c r="E109" i="4" s="1"/>
  <c r="H109" i="4" s="1"/>
  <c r="I109" i="4" s="1"/>
  <c r="F109" i="4"/>
  <c r="G109" i="4" s="1"/>
  <c r="D110" i="4"/>
  <c r="E110" i="4" s="1"/>
  <c r="F110" i="4"/>
  <c r="G110" i="4" s="1"/>
  <c r="D111" i="4"/>
  <c r="E111" i="4" s="1"/>
  <c r="H111" i="4" s="1"/>
  <c r="I111" i="4" s="1"/>
  <c r="F111" i="4"/>
  <c r="G111" i="4" s="1"/>
  <c r="D112" i="4"/>
  <c r="E112" i="4" s="1"/>
  <c r="F112" i="4"/>
  <c r="G112" i="4" s="1"/>
  <c r="D113" i="4"/>
  <c r="E113" i="4" s="1"/>
  <c r="H113" i="4" s="1"/>
  <c r="I113" i="4" s="1"/>
  <c r="F113" i="4"/>
  <c r="G113" i="4" s="1"/>
  <c r="D114" i="4"/>
  <c r="E114" i="4" s="1"/>
  <c r="F114" i="4"/>
  <c r="G114" i="4" s="1"/>
  <c r="D115" i="4"/>
  <c r="E115" i="4" s="1"/>
  <c r="H115" i="4" s="1"/>
  <c r="I115" i="4" s="1"/>
  <c r="F115" i="4"/>
  <c r="G115" i="4" s="1"/>
  <c r="D116" i="4"/>
  <c r="E116" i="4" s="1"/>
  <c r="F116" i="4"/>
  <c r="G116" i="4" s="1"/>
  <c r="D117" i="4"/>
  <c r="E117" i="4" s="1"/>
  <c r="H117" i="4" s="1"/>
  <c r="I117" i="4" s="1"/>
  <c r="F117" i="4"/>
  <c r="G117" i="4" s="1"/>
  <c r="D118" i="4"/>
  <c r="E118" i="4" s="1"/>
  <c r="F118" i="4"/>
  <c r="G118" i="4" s="1"/>
  <c r="D119" i="4"/>
  <c r="E119" i="4" s="1"/>
  <c r="H119" i="4" s="1"/>
  <c r="I119" i="4" s="1"/>
  <c r="F119" i="4"/>
  <c r="G119" i="4" s="1"/>
  <c r="D120" i="4"/>
  <c r="E120" i="4" s="1"/>
  <c r="F120" i="4"/>
  <c r="G120" i="4" s="1"/>
  <c r="D121" i="4"/>
  <c r="E121" i="4" s="1"/>
  <c r="H121" i="4" s="1"/>
  <c r="I121" i="4" s="1"/>
  <c r="F121" i="4"/>
  <c r="G121" i="4" s="1"/>
  <c r="D122" i="4"/>
  <c r="E122" i="4" s="1"/>
  <c r="F122" i="4"/>
  <c r="G122" i="4" s="1"/>
  <c r="D123" i="4"/>
  <c r="E123" i="4" s="1"/>
  <c r="H123" i="4" s="1"/>
  <c r="I123" i="4" s="1"/>
  <c r="F123" i="4"/>
  <c r="G123" i="4" s="1"/>
  <c r="D124" i="4"/>
  <c r="E124" i="4" s="1"/>
  <c r="F124" i="4"/>
  <c r="G124" i="4" s="1"/>
  <c r="D125" i="4"/>
  <c r="E125" i="4" s="1"/>
  <c r="H125" i="4" s="1"/>
  <c r="I125" i="4" s="1"/>
  <c r="F125" i="4"/>
  <c r="G125" i="4" s="1"/>
  <c r="D126" i="4"/>
  <c r="E126" i="4" s="1"/>
  <c r="F126" i="4"/>
  <c r="G126" i="4" s="1"/>
  <c r="D127" i="4"/>
  <c r="E127" i="4" s="1"/>
  <c r="F127" i="4"/>
  <c r="G127" i="4" s="1"/>
  <c r="D128" i="4"/>
  <c r="E128" i="4" s="1"/>
  <c r="F128" i="4"/>
  <c r="G128" i="4" s="1"/>
  <c r="H128" i="4" s="1"/>
  <c r="I128" i="4" s="1"/>
  <c r="D97" i="4"/>
  <c r="D99" i="4" s="1"/>
  <c r="C97" i="4"/>
  <c r="D98" i="4" s="1"/>
  <c r="N103" i="4"/>
  <c r="O103" i="4"/>
  <c r="P103" i="4"/>
  <c r="Q103" i="4" s="1"/>
  <c r="N104" i="4"/>
  <c r="O104" i="4" s="1"/>
  <c r="P104" i="4"/>
  <c r="Q104" i="4"/>
  <c r="N105" i="4"/>
  <c r="O105" i="4"/>
  <c r="P105" i="4"/>
  <c r="Q105" i="4" s="1"/>
  <c r="N106" i="4"/>
  <c r="O106" i="4" s="1"/>
  <c r="P106" i="4"/>
  <c r="Q106" i="4"/>
  <c r="N107" i="4"/>
  <c r="O107" i="4"/>
  <c r="P107" i="4"/>
  <c r="Q107" i="4" s="1"/>
  <c r="N108" i="4"/>
  <c r="O108" i="4" s="1"/>
  <c r="R108" i="4" s="1"/>
  <c r="S108" i="4" s="1"/>
  <c r="P108" i="4"/>
  <c r="Q108" i="4"/>
  <c r="N109" i="4"/>
  <c r="O109" i="4"/>
  <c r="P109" i="4"/>
  <c r="Q109" i="4" s="1"/>
  <c r="N110" i="4"/>
  <c r="O110" i="4" s="1"/>
  <c r="R110" i="4" s="1"/>
  <c r="S110" i="4" s="1"/>
  <c r="P110" i="4"/>
  <c r="Q110" i="4"/>
  <c r="N111" i="4"/>
  <c r="O111" i="4"/>
  <c r="P111" i="4"/>
  <c r="Q111" i="4" s="1"/>
  <c r="N112" i="4"/>
  <c r="O112" i="4" s="1"/>
  <c r="P112" i="4"/>
  <c r="Q112" i="4"/>
  <c r="N113" i="4"/>
  <c r="O113" i="4"/>
  <c r="P113" i="4"/>
  <c r="Q113" i="4" s="1"/>
  <c r="N114" i="4"/>
  <c r="O114" i="4" s="1"/>
  <c r="P114" i="4"/>
  <c r="Q114" i="4"/>
  <c r="N115" i="4"/>
  <c r="O115" i="4"/>
  <c r="P115" i="4"/>
  <c r="Q115" i="4" s="1"/>
  <c r="N116" i="4"/>
  <c r="O116" i="4" s="1"/>
  <c r="R116" i="4" s="1"/>
  <c r="S116" i="4" s="1"/>
  <c r="P116" i="4"/>
  <c r="Q116" i="4"/>
  <c r="N117" i="4"/>
  <c r="O117" i="4"/>
  <c r="P117" i="4"/>
  <c r="Q117" i="4" s="1"/>
  <c r="N118" i="4"/>
  <c r="O118" i="4" s="1"/>
  <c r="R118" i="4" s="1"/>
  <c r="S118" i="4" s="1"/>
  <c r="P118" i="4"/>
  <c r="Q118" i="4"/>
  <c r="N119" i="4"/>
  <c r="O119" i="4"/>
  <c r="P119" i="4"/>
  <c r="Q119" i="4" s="1"/>
  <c r="N120" i="4"/>
  <c r="O120" i="4" s="1"/>
  <c r="P120" i="4"/>
  <c r="Q120" i="4"/>
  <c r="N121" i="4"/>
  <c r="O121" i="4"/>
  <c r="P121" i="4"/>
  <c r="Q121" i="4" s="1"/>
  <c r="N122" i="4"/>
  <c r="O122" i="4" s="1"/>
  <c r="P122" i="4"/>
  <c r="Q122" i="4"/>
  <c r="N123" i="4"/>
  <c r="O123" i="4"/>
  <c r="P123" i="4"/>
  <c r="Q123" i="4" s="1"/>
  <c r="N124" i="4"/>
  <c r="O124" i="4" s="1"/>
  <c r="R124" i="4" s="1"/>
  <c r="S124" i="4" s="1"/>
  <c r="P124" i="4"/>
  <c r="Q124" i="4"/>
  <c r="N125" i="4"/>
  <c r="O125" i="4"/>
  <c r="P125" i="4"/>
  <c r="Q125" i="4" s="1"/>
  <c r="N126" i="4"/>
  <c r="O126" i="4" s="1"/>
  <c r="R126" i="4" s="1"/>
  <c r="S126" i="4" s="1"/>
  <c r="P126" i="4"/>
  <c r="Q126" i="4"/>
  <c r="N127" i="4"/>
  <c r="O127" i="4"/>
  <c r="P127" i="4"/>
  <c r="Q127" i="4" s="1"/>
  <c r="N128" i="4"/>
  <c r="O128" i="4" s="1"/>
  <c r="P128" i="4"/>
  <c r="Q128" i="4"/>
  <c r="D153" i="4"/>
  <c r="D155" i="4"/>
  <c r="C153" i="4"/>
  <c r="D154" i="4" s="1"/>
  <c r="D162" i="4"/>
  <c r="E162" i="4" s="1"/>
  <c r="H162" i="4" s="1"/>
  <c r="I162" i="4" s="1"/>
  <c r="F162" i="4"/>
  <c r="G162" i="4" s="1"/>
  <c r="D163" i="4"/>
  <c r="E163" i="4" s="1"/>
  <c r="F163" i="4"/>
  <c r="G163" i="4" s="1"/>
  <c r="D164" i="4"/>
  <c r="E164" i="4" s="1"/>
  <c r="F164" i="4"/>
  <c r="G164" i="4" s="1"/>
  <c r="D165" i="4"/>
  <c r="E165" i="4" s="1"/>
  <c r="F165" i="4"/>
  <c r="G165" i="4" s="1"/>
  <c r="D166" i="4"/>
  <c r="E166" i="4" s="1"/>
  <c r="H166" i="4" s="1"/>
  <c r="I166" i="4" s="1"/>
  <c r="F166" i="4"/>
  <c r="G166" i="4" s="1"/>
  <c r="D167" i="4"/>
  <c r="E167" i="4" s="1"/>
  <c r="F167" i="4"/>
  <c r="G167" i="4" s="1"/>
  <c r="D168" i="4"/>
  <c r="E168" i="4" s="1"/>
  <c r="F168" i="4"/>
  <c r="G168" i="4" s="1"/>
  <c r="H168" i="4" s="1"/>
  <c r="I168" i="4" s="1"/>
  <c r="K168" i="4" s="1"/>
  <c r="D169" i="4"/>
  <c r="E169" i="4" s="1"/>
  <c r="F169" i="4"/>
  <c r="G169" i="4" s="1"/>
  <c r="H169" i="4"/>
  <c r="I169" i="4" s="1"/>
  <c r="D170" i="4"/>
  <c r="E170" i="4" s="1"/>
  <c r="F170" i="4"/>
  <c r="G170" i="4" s="1"/>
  <c r="H170" i="4" s="1"/>
  <c r="I170" i="4" s="1"/>
  <c r="K170" i="4" s="1"/>
  <c r="D171" i="4"/>
  <c r="E171" i="4" s="1"/>
  <c r="H171" i="4" s="1"/>
  <c r="I171" i="4" s="1"/>
  <c r="F171" i="4"/>
  <c r="G171" i="4" s="1"/>
  <c r="D172" i="4"/>
  <c r="E172" i="4" s="1"/>
  <c r="F172" i="4"/>
  <c r="G172" i="4" s="1"/>
  <c r="H172" i="4" s="1"/>
  <c r="I172" i="4" s="1"/>
  <c r="K172" i="4" s="1"/>
  <c r="D173" i="4"/>
  <c r="E173" i="4" s="1"/>
  <c r="H173" i="4" s="1"/>
  <c r="I173" i="4" s="1"/>
  <c r="F173" i="4"/>
  <c r="G173" i="4" s="1"/>
  <c r="D174" i="4"/>
  <c r="E174" i="4" s="1"/>
  <c r="F174" i="4"/>
  <c r="G174" i="4" s="1"/>
  <c r="D175" i="4"/>
  <c r="E175" i="4" s="1"/>
  <c r="H175" i="4" s="1"/>
  <c r="I175" i="4" s="1"/>
  <c r="F175" i="4"/>
  <c r="G175" i="4" s="1"/>
  <c r="D176" i="4"/>
  <c r="E176" i="4" s="1"/>
  <c r="F176" i="4"/>
  <c r="G176" i="4" s="1"/>
  <c r="D177" i="4"/>
  <c r="E177" i="4" s="1"/>
  <c r="H177" i="4" s="1"/>
  <c r="I177" i="4" s="1"/>
  <c r="F177" i="4"/>
  <c r="G177" i="4" s="1"/>
  <c r="D178" i="4"/>
  <c r="E178" i="4" s="1"/>
  <c r="F178" i="4"/>
  <c r="G178" i="4" s="1"/>
  <c r="D179" i="4"/>
  <c r="E179" i="4" s="1"/>
  <c r="F179" i="4"/>
  <c r="G179" i="4" s="1"/>
  <c r="D180" i="4"/>
  <c r="E180" i="4" s="1"/>
  <c r="F180" i="4"/>
  <c r="G180" i="4" s="1"/>
  <c r="H180" i="4" s="1"/>
  <c r="I180" i="4" s="1"/>
  <c r="K180" i="4" s="1"/>
  <c r="D181" i="4"/>
  <c r="E181" i="4" s="1"/>
  <c r="H181" i="4" s="1"/>
  <c r="I181" i="4" s="1"/>
  <c r="F181" i="4"/>
  <c r="G181" i="4" s="1"/>
  <c r="D182" i="4"/>
  <c r="E182" i="4" s="1"/>
  <c r="F182" i="4"/>
  <c r="G182" i="4" s="1"/>
  <c r="H182" i="4" s="1"/>
  <c r="I182" i="4" s="1"/>
  <c r="K182" i="4" s="1"/>
  <c r="D183" i="4"/>
  <c r="E183" i="4" s="1"/>
  <c r="F183" i="4"/>
  <c r="G183" i="4" s="1"/>
  <c r="H183" i="4"/>
  <c r="I183" i="4" s="1"/>
  <c r="D184" i="4"/>
  <c r="E184" i="4" s="1"/>
  <c r="F184" i="4"/>
  <c r="G184" i="4" s="1"/>
  <c r="H184" i="4" s="1"/>
  <c r="I184" i="4" s="1"/>
  <c r="K184" i="4" s="1"/>
  <c r="D185" i="4"/>
  <c r="E185" i="4" s="1"/>
  <c r="F185" i="4"/>
  <c r="G185" i="4" s="1"/>
  <c r="H185" i="4"/>
  <c r="I185" i="4" s="1"/>
  <c r="D186" i="4"/>
  <c r="E186" i="4" s="1"/>
  <c r="F186" i="4"/>
  <c r="G186" i="4" s="1"/>
  <c r="H186" i="4" s="1"/>
  <c r="I186" i="4" s="1"/>
  <c r="K186" i="4" s="1"/>
  <c r="D187" i="4"/>
  <c r="E187" i="4" s="1"/>
  <c r="H187" i="4" s="1"/>
  <c r="I187" i="4" s="1"/>
  <c r="F187" i="4"/>
  <c r="G187" i="4" s="1"/>
  <c r="D156" i="4"/>
  <c r="D158" i="4" s="1"/>
  <c r="C156" i="4"/>
  <c r="D157" i="4" s="1"/>
  <c r="N162" i="4"/>
  <c r="O162" i="4" s="1"/>
  <c r="P162" i="4"/>
  <c r="Q162" i="4"/>
  <c r="N163" i="4"/>
  <c r="O163" i="4"/>
  <c r="P163" i="4"/>
  <c r="Q163" i="4"/>
  <c r="N164" i="4"/>
  <c r="O164" i="4" s="1"/>
  <c r="P164" i="4"/>
  <c r="Q164" i="4"/>
  <c r="N165" i="4"/>
  <c r="O165" i="4"/>
  <c r="P165" i="4"/>
  <c r="Q165" i="4"/>
  <c r="N166" i="4"/>
  <c r="O166" i="4" s="1"/>
  <c r="P166" i="4"/>
  <c r="Q166" i="4"/>
  <c r="N167" i="4"/>
  <c r="O167" i="4"/>
  <c r="P167" i="4"/>
  <c r="Q167" i="4"/>
  <c r="N168" i="4"/>
  <c r="O168" i="4" s="1"/>
  <c r="P168" i="4"/>
  <c r="Q168" i="4" s="1"/>
  <c r="N169" i="4"/>
  <c r="O169" i="4" s="1"/>
  <c r="P169" i="4"/>
  <c r="Q169" i="4" s="1"/>
  <c r="N170" i="4"/>
  <c r="O170" i="4" s="1"/>
  <c r="P170" i="4"/>
  <c r="Q170" i="4" s="1"/>
  <c r="N171" i="4"/>
  <c r="O171" i="4" s="1"/>
  <c r="P171" i="4"/>
  <c r="Q171" i="4" s="1"/>
  <c r="N172" i="4"/>
  <c r="O172" i="4" s="1"/>
  <c r="P172" i="4"/>
  <c r="Q172" i="4" s="1"/>
  <c r="N173" i="4"/>
  <c r="O173" i="4" s="1"/>
  <c r="P173" i="4"/>
  <c r="Q173" i="4" s="1"/>
  <c r="N174" i="4"/>
  <c r="O174" i="4" s="1"/>
  <c r="P174" i="4"/>
  <c r="Q174" i="4" s="1"/>
  <c r="N175" i="4"/>
  <c r="O175" i="4" s="1"/>
  <c r="R175" i="4" s="1"/>
  <c r="S175" i="4" s="1"/>
  <c r="P175" i="4"/>
  <c r="Q175" i="4" s="1"/>
  <c r="N176" i="4"/>
  <c r="O176" i="4" s="1"/>
  <c r="P176" i="4"/>
  <c r="Q176" i="4" s="1"/>
  <c r="N177" i="4"/>
  <c r="O177" i="4" s="1"/>
  <c r="P177" i="4"/>
  <c r="Q177" i="4" s="1"/>
  <c r="N178" i="4"/>
  <c r="O178" i="4" s="1"/>
  <c r="P178" i="4"/>
  <c r="Q178" i="4" s="1"/>
  <c r="N179" i="4"/>
  <c r="O179" i="4" s="1"/>
  <c r="R179" i="4" s="1"/>
  <c r="S179" i="4" s="1"/>
  <c r="P179" i="4"/>
  <c r="Q179" i="4" s="1"/>
  <c r="N180" i="4"/>
  <c r="O180" i="4" s="1"/>
  <c r="P180" i="4"/>
  <c r="Q180" i="4" s="1"/>
  <c r="N181" i="4"/>
  <c r="O181" i="4" s="1"/>
  <c r="P181" i="4"/>
  <c r="Q181" i="4" s="1"/>
  <c r="N182" i="4"/>
  <c r="O182" i="4" s="1"/>
  <c r="P182" i="4"/>
  <c r="Q182" i="4" s="1"/>
  <c r="N183" i="4"/>
  <c r="O183" i="4" s="1"/>
  <c r="R183" i="4" s="1"/>
  <c r="S183" i="4" s="1"/>
  <c r="P183" i="4"/>
  <c r="Q183" i="4" s="1"/>
  <c r="N184" i="4"/>
  <c r="O184" i="4" s="1"/>
  <c r="P184" i="4"/>
  <c r="Q184" i="4" s="1"/>
  <c r="N185" i="4"/>
  <c r="O185" i="4" s="1"/>
  <c r="P185" i="4"/>
  <c r="Q185" i="4" s="1"/>
  <c r="N186" i="4"/>
  <c r="O186" i="4" s="1"/>
  <c r="P186" i="4"/>
  <c r="Q186" i="4" s="1"/>
  <c r="N187" i="4"/>
  <c r="O187" i="4" s="1"/>
  <c r="R187" i="4" s="1"/>
  <c r="S187" i="4" s="1"/>
  <c r="P187" i="4"/>
  <c r="Q187" i="4" s="1"/>
  <c r="D212" i="4"/>
  <c r="D214" i="4" s="1"/>
  <c r="C212" i="4"/>
  <c r="D213" i="4" s="1"/>
  <c r="D221" i="4"/>
  <c r="E221" i="4"/>
  <c r="H221" i="4" s="1"/>
  <c r="I221" i="4" s="1"/>
  <c r="F221" i="4"/>
  <c r="G221" i="4"/>
  <c r="D222" i="4"/>
  <c r="E222" i="4" s="1"/>
  <c r="H222" i="4" s="1"/>
  <c r="I222" i="4" s="1"/>
  <c r="F222" i="4"/>
  <c r="G222" i="4" s="1"/>
  <c r="D223" i="4"/>
  <c r="E223" i="4"/>
  <c r="H223" i="4" s="1"/>
  <c r="I223" i="4" s="1"/>
  <c r="F223" i="4"/>
  <c r="G223" i="4"/>
  <c r="D224" i="4"/>
  <c r="E224" i="4" s="1"/>
  <c r="H224" i="4" s="1"/>
  <c r="I224" i="4" s="1"/>
  <c r="F224" i="4"/>
  <c r="G224" i="4" s="1"/>
  <c r="D225" i="4"/>
  <c r="E225" i="4"/>
  <c r="H225" i="4" s="1"/>
  <c r="I225" i="4" s="1"/>
  <c r="F225" i="4"/>
  <c r="G225" i="4"/>
  <c r="D226" i="4"/>
  <c r="E226" i="4" s="1"/>
  <c r="F226" i="4"/>
  <c r="G226" i="4" s="1"/>
  <c r="D227" i="4"/>
  <c r="E227" i="4"/>
  <c r="H227" i="4" s="1"/>
  <c r="I227" i="4" s="1"/>
  <c r="F227" i="4"/>
  <c r="G227" i="4"/>
  <c r="D228" i="4"/>
  <c r="E228" i="4" s="1"/>
  <c r="F228" i="4"/>
  <c r="G228" i="4" s="1"/>
  <c r="D229" i="4"/>
  <c r="E229" i="4"/>
  <c r="F229" i="4"/>
  <c r="G229" i="4"/>
  <c r="D230" i="4"/>
  <c r="E230" i="4" s="1"/>
  <c r="F230" i="4"/>
  <c r="G230" i="4" s="1"/>
  <c r="D231" i="4"/>
  <c r="E231" i="4"/>
  <c r="F231" i="4"/>
  <c r="G231" i="4"/>
  <c r="D232" i="4"/>
  <c r="E232" i="4" s="1"/>
  <c r="F232" i="4"/>
  <c r="G232" i="4" s="1"/>
  <c r="D233" i="4"/>
  <c r="E233" i="4"/>
  <c r="F233" i="4"/>
  <c r="G233" i="4"/>
  <c r="D234" i="4"/>
  <c r="E234" i="4" s="1"/>
  <c r="F234" i="4"/>
  <c r="G234" i="4" s="1"/>
  <c r="D235" i="4"/>
  <c r="E235" i="4"/>
  <c r="F235" i="4"/>
  <c r="G235" i="4"/>
  <c r="D236" i="4"/>
  <c r="E236" i="4" s="1"/>
  <c r="F236" i="4"/>
  <c r="G236" i="4" s="1"/>
  <c r="D237" i="4"/>
  <c r="E237" i="4"/>
  <c r="F237" i="4"/>
  <c r="G237" i="4"/>
  <c r="D238" i="4"/>
  <c r="E238" i="4" s="1"/>
  <c r="F238" i="4"/>
  <c r="G238" i="4" s="1"/>
  <c r="D239" i="4"/>
  <c r="E239" i="4"/>
  <c r="F239" i="4"/>
  <c r="G239" i="4"/>
  <c r="D240" i="4"/>
  <c r="E240" i="4" s="1"/>
  <c r="F240" i="4"/>
  <c r="G240" i="4" s="1"/>
  <c r="D241" i="4"/>
  <c r="E241" i="4"/>
  <c r="F241" i="4"/>
  <c r="G241" i="4"/>
  <c r="D242" i="4"/>
  <c r="E242" i="4" s="1"/>
  <c r="F242" i="4"/>
  <c r="G242" i="4" s="1"/>
  <c r="D243" i="4"/>
  <c r="E243" i="4"/>
  <c r="F243" i="4"/>
  <c r="G243" i="4"/>
  <c r="D244" i="4"/>
  <c r="E244" i="4" s="1"/>
  <c r="F244" i="4"/>
  <c r="G244" i="4" s="1"/>
  <c r="D245" i="4"/>
  <c r="E245" i="4"/>
  <c r="F245" i="4"/>
  <c r="G245" i="4"/>
  <c r="D246" i="4"/>
  <c r="E246" i="4" s="1"/>
  <c r="F246" i="4"/>
  <c r="G246" i="4" s="1"/>
  <c r="D215" i="4"/>
  <c r="D217" i="4" s="1"/>
  <c r="C215" i="4"/>
  <c r="D216" i="4" s="1"/>
  <c r="N221" i="4"/>
  <c r="O221" i="4" s="1"/>
  <c r="R221" i="4" s="1"/>
  <c r="S221" i="4" s="1"/>
  <c r="P221" i="4"/>
  <c r="Q221" i="4" s="1"/>
  <c r="N222" i="4"/>
  <c r="O222" i="4" s="1"/>
  <c r="P222" i="4"/>
  <c r="Q222" i="4" s="1"/>
  <c r="N223" i="4"/>
  <c r="O223" i="4" s="1"/>
  <c r="R223" i="4" s="1"/>
  <c r="S223" i="4" s="1"/>
  <c r="P223" i="4"/>
  <c r="Q223" i="4" s="1"/>
  <c r="N224" i="4"/>
  <c r="O224" i="4" s="1"/>
  <c r="P224" i="4"/>
  <c r="Q224" i="4" s="1"/>
  <c r="N225" i="4"/>
  <c r="O225" i="4" s="1"/>
  <c r="P225" i="4"/>
  <c r="Q225" i="4" s="1"/>
  <c r="N226" i="4"/>
  <c r="O226" i="4" s="1"/>
  <c r="P226" i="4"/>
  <c r="Q226" i="4" s="1"/>
  <c r="N227" i="4"/>
  <c r="O227" i="4" s="1"/>
  <c r="P227" i="4"/>
  <c r="Q227" i="4" s="1"/>
  <c r="N228" i="4"/>
  <c r="O228" i="4" s="1"/>
  <c r="R228" i="4" s="1"/>
  <c r="S228" i="4" s="1"/>
  <c r="P228" i="4"/>
  <c r="Q228" i="4" s="1"/>
  <c r="N229" i="4"/>
  <c r="O229" i="4" s="1"/>
  <c r="P229" i="4"/>
  <c r="Q229" i="4" s="1"/>
  <c r="N230" i="4"/>
  <c r="O230" i="4" s="1"/>
  <c r="P230" i="4"/>
  <c r="Q230" i="4" s="1"/>
  <c r="N231" i="4"/>
  <c r="O231" i="4" s="1"/>
  <c r="P231" i="4"/>
  <c r="Q231" i="4" s="1"/>
  <c r="N232" i="4"/>
  <c r="O232" i="4" s="1"/>
  <c r="R232" i="4" s="1"/>
  <c r="S232" i="4" s="1"/>
  <c r="P232" i="4"/>
  <c r="Q232" i="4" s="1"/>
  <c r="N233" i="4"/>
  <c r="O233" i="4" s="1"/>
  <c r="P233" i="4"/>
  <c r="Q233" i="4" s="1"/>
  <c r="N234" i="4"/>
  <c r="O234" i="4" s="1"/>
  <c r="P234" i="4"/>
  <c r="Q234" i="4" s="1"/>
  <c r="N235" i="4"/>
  <c r="O235" i="4" s="1"/>
  <c r="P235" i="4"/>
  <c r="Q235" i="4" s="1"/>
  <c r="N236" i="4"/>
  <c r="O236" i="4" s="1"/>
  <c r="R236" i="4" s="1"/>
  <c r="S236" i="4" s="1"/>
  <c r="P236" i="4"/>
  <c r="Q236" i="4" s="1"/>
  <c r="N237" i="4"/>
  <c r="O237" i="4" s="1"/>
  <c r="P237" i="4"/>
  <c r="Q237" i="4" s="1"/>
  <c r="N238" i="4"/>
  <c r="O238" i="4" s="1"/>
  <c r="P238" i="4"/>
  <c r="Q238" i="4" s="1"/>
  <c r="N239" i="4"/>
  <c r="O239" i="4" s="1"/>
  <c r="P239" i="4"/>
  <c r="Q239" i="4" s="1"/>
  <c r="N240" i="4"/>
  <c r="O240" i="4" s="1"/>
  <c r="R240" i="4" s="1"/>
  <c r="S240" i="4" s="1"/>
  <c r="P240" i="4"/>
  <c r="Q240" i="4" s="1"/>
  <c r="N241" i="4"/>
  <c r="O241" i="4" s="1"/>
  <c r="P241" i="4"/>
  <c r="Q241" i="4" s="1"/>
  <c r="N242" i="4"/>
  <c r="O242" i="4" s="1"/>
  <c r="P242" i="4"/>
  <c r="Q242" i="4" s="1"/>
  <c r="N243" i="4"/>
  <c r="O243" i="4" s="1"/>
  <c r="P243" i="4"/>
  <c r="Q243" i="4" s="1"/>
  <c r="N244" i="4"/>
  <c r="O244" i="4" s="1"/>
  <c r="R244" i="4" s="1"/>
  <c r="S244" i="4" s="1"/>
  <c r="P244" i="4"/>
  <c r="Q244" i="4" s="1"/>
  <c r="N245" i="4"/>
  <c r="O245" i="4" s="1"/>
  <c r="P245" i="4"/>
  <c r="Q245" i="4" s="1"/>
  <c r="N246" i="4"/>
  <c r="O246" i="4" s="1"/>
  <c r="P246" i="4"/>
  <c r="Q246" i="4" s="1"/>
  <c r="D271" i="4"/>
  <c r="D273" i="4" s="1"/>
  <c r="C271" i="4"/>
  <c r="D272" i="4" s="1"/>
  <c r="D280" i="4"/>
  <c r="E280" i="4" s="1"/>
  <c r="H280" i="4" s="1"/>
  <c r="I280" i="4" s="1"/>
  <c r="F280" i="4"/>
  <c r="G280" i="4"/>
  <c r="D281" i="4"/>
  <c r="E281" i="4"/>
  <c r="F281" i="4"/>
  <c r="G281" i="4" s="1"/>
  <c r="D282" i="4"/>
  <c r="E282" i="4" s="1"/>
  <c r="H282" i="4" s="1"/>
  <c r="I282" i="4" s="1"/>
  <c r="F282" i="4"/>
  <c r="G282" i="4"/>
  <c r="D283" i="4"/>
  <c r="E283" i="4"/>
  <c r="F283" i="4"/>
  <c r="G283" i="4" s="1"/>
  <c r="D284" i="4"/>
  <c r="E284" i="4" s="1"/>
  <c r="F284" i="4"/>
  <c r="G284" i="4"/>
  <c r="D285" i="4"/>
  <c r="E285" i="4"/>
  <c r="F285" i="4"/>
  <c r="G285" i="4" s="1"/>
  <c r="D286" i="4"/>
  <c r="E286" i="4" s="1"/>
  <c r="F286" i="4"/>
  <c r="G286" i="4"/>
  <c r="D287" i="4"/>
  <c r="E287" i="4"/>
  <c r="F287" i="4"/>
  <c r="G287" i="4" s="1"/>
  <c r="D288" i="4"/>
  <c r="E288" i="4" s="1"/>
  <c r="H288" i="4" s="1"/>
  <c r="I288" i="4" s="1"/>
  <c r="F288" i="4"/>
  <c r="G288" i="4"/>
  <c r="D289" i="4"/>
  <c r="E289" i="4"/>
  <c r="F289" i="4"/>
  <c r="G289" i="4" s="1"/>
  <c r="D290" i="4"/>
  <c r="E290" i="4" s="1"/>
  <c r="H290" i="4" s="1"/>
  <c r="I290" i="4" s="1"/>
  <c r="F290" i="4"/>
  <c r="G290" i="4"/>
  <c r="D291" i="4"/>
  <c r="E291" i="4"/>
  <c r="F291" i="4"/>
  <c r="G291" i="4" s="1"/>
  <c r="D292" i="4"/>
  <c r="E292" i="4" s="1"/>
  <c r="F292" i="4"/>
  <c r="G292" i="4"/>
  <c r="D293" i="4"/>
  <c r="E293" i="4"/>
  <c r="F293" i="4"/>
  <c r="G293" i="4" s="1"/>
  <c r="D294" i="4"/>
  <c r="E294" i="4" s="1"/>
  <c r="F294" i="4"/>
  <c r="G294" i="4"/>
  <c r="D295" i="4"/>
  <c r="E295" i="4"/>
  <c r="F295" i="4"/>
  <c r="G295" i="4" s="1"/>
  <c r="D296" i="4"/>
  <c r="E296" i="4" s="1"/>
  <c r="H296" i="4" s="1"/>
  <c r="I296" i="4" s="1"/>
  <c r="F296" i="4"/>
  <c r="G296" i="4"/>
  <c r="D297" i="4"/>
  <c r="E297" i="4"/>
  <c r="F297" i="4"/>
  <c r="G297" i="4" s="1"/>
  <c r="D298" i="4"/>
  <c r="E298" i="4" s="1"/>
  <c r="H298" i="4" s="1"/>
  <c r="I298" i="4" s="1"/>
  <c r="F298" i="4"/>
  <c r="G298" i="4"/>
  <c r="D299" i="4"/>
  <c r="E299" i="4"/>
  <c r="F299" i="4"/>
  <c r="G299" i="4" s="1"/>
  <c r="D300" i="4"/>
  <c r="E300" i="4" s="1"/>
  <c r="F300" i="4"/>
  <c r="G300" i="4"/>
  <c r="D301" i="4"/>
  <c r="E301" i="4"/>
  <c r="F301" i="4"/>
  <c r="G301" i="4" s="1"/>
  <c r="D302" i="4"/>
  <c r="E302" i="4" s="1"/>
  <c r="F302" i="4"/>
  <c r="G302" i="4"/>
  <c r="D303" i="4"/>
  <c r="E303" i="4"/>
  <c r="F303" i="4"/>
  <c r="G303" i="4" s="1"/>
  <c r="D304" i="4"/>
  <c r="E304" i="4" s="1"/>
  <c r="H304" i="4" s="1"/>
  <c r="I304" i="4" s="1"/>
  <c r="F304" i="4"/>
  <c r="G304" i="4"/>
  <c r="D305" i="4"/>
  <c r="E305" i="4"/>
  <c r="F305" i="4"/>
  <c r="G305" i="4" s="1"/>
  <c r="D274" i="4"/>
  <c r="D276" i="4" s="1"/>
  <c r="C274" i="4"/>
  <c r="C275" i="4" s="1"/>
  <c r="N280" i="4"/>
  <c r="O280" i="4" s="1"/>
  <c r="P280" i="4"/>
  <c r="Q280" i="4" s="1"/>
  <c r="N281" i="4"/>
  <c r="O281" i="4" s="1"/>
  <c r="R281" i="4" s="1"/>
  <c r="S281" i="4" s="1"/>
  <c r="P281" i="4"/>
  <c r="Q281" i="4" s="1"/>
  <c r="N282" i="4"/>
  <c r="O282" i="4" s="1"/>
  <c r="P282" i="4"/>
  <c r="Q282" i="4" s="1"/>
  <c r="N283" i="4"/>
  <c r="O283" i="4" s="1"/>
  <c r="P283" i="4"/>
  <c r="Q283" i="4" s="1"/>
  <c r="N284" i="4"/>
  <c r="O284" i="4" s="1"/>
  <c r="P284" i="4"/>
  <c r="Q284" i="4" s="1"/>
  <c r="N285" i="4"/>
  <c r="O285" i="4" s="1"/>
  <c r="R285" i="4" s="1"/>
  <c r="S285" i="4" s="1"/>
  <c r="P285" i="4"/>
  <c r="Q285" i="4" s="1"/>
  <c r="N286" i="4"/>
  <c r="O286" i="4" s="1"/>
  <c r="P286" i="4"/>
  <c r="Q286" i="4" s="1"/>
  <c r="N287" i="4"/>
  <c r="O287" i="4" s="1"/>
  <c r="P287" i="4"/>
  <c r="Q287" i="4" s="1"/>
  <c r="N288" i="4"/>
  <c r="O288" i="4" s="1"/>
  <c r="P288" i="4"/>
  <c r="Q288" i="4" s="1"/>
  <c r="N289" i="4"/>
  <c r="O289" i="4" s="1"/>
  <c r="R289" i="4" s="1"/>
  <c r="S289" i="4" s="1"/>
  <c r="P289" i="4"/>
  <c r="Q289" i="4" s="1"/>
  <c r="N290" i="4"/>
  <c r="O290" i="4" s="1"/>
  <c r="P290" i="4"/>
  <c r="Q290" i="4" s="1"/>
  <c r="N291" i="4"/>
  <c r="O291" i="4" s="1"/>
  <c r="P291" i="4"/>
  <c r="Q291" i="4" s="1"/>
  <c r="N292" i="4"/>
  <c r="O292" i="4" s="1"/>
  <c r="P292" i="4"/>
  <c r="Q292" i="4" s="1"/>
  <c r="N293" i="4"/>
  <c r="O293" i="4" s="1"/>
  <c r="R293" i="4" s="1"/>
  <c r="S293" i="4" s="1"/>
  <c r="P293" i="4"/>
  <c r="Q293" i="4" s="1"/>
  <c r="N294" i="4"/>
  <c r="O294" i="4" s="1"/>
  <c r="P294" i="4"/>
  <c r="Q294" i="4" s="1"/>
  <c r="N295" i="4"/>
  <c r="O295" i="4" s="1"/>
  <c r="P295" i="4"/>
  <c r="Q295" i="4" s="1"/>
  <c r="N296" i="4"/>
  <c r="O296" i="4" s="1"/>
  <c r="P296" i="4"/>
  <c r="Q296" i="4" s="1"/>
  <c r="N297" i="4"/>
  <c r="O297" i="4" s="1"/>
  <c r="R297" i="4" s="1"/>
  <c r="S297" i="4" s="1"/>
  <c r="P297" i="4"/>
  <c r="Q297" i="4" s="1"/>
  <c r="N298" i="4"/>
  <c r="O298" i="4" s="1"/>
  <c r="P298" i="4"/>
  <c r="Q298" i="4" s="1"/>
  <c r="N299" i="4"/>
  <c r="O299" i="4" s="1"/>
  <c r="P299" i="4"/>
  <c r="Q299" i="4" s="1"/>
  <c r="N300" i="4"/>
  <c r="O300" i="4" s="1"/>
  <c r="P300" i="4"/>
  <c r="Q300" i="4" s="1"/>
  <c r="N301" i="4"/>
  <c r="O301" i="4" s="1"/>
  <c r="R301" i="4" s="1"/>
  <c r="S301" i="4" s="1"/>
  <c r="P301" i="4"/>
  <c r="Q301" i="4" s="1"/>
  <c r="N302" i="4"/>
  <c r="O302" i="4" s="1"/>
  <c r="P302" i="4"/>
  <c r="Q302" i="4" s="1"/>
  <c r="N303" i="4"/>
  <c r="O303" i="4" s="1"/>
  <c r="P303" i="4"/>
  <c r="Q303" i="4" s="1"/>
  <c r="N304" i="4"/>
  <c r="O304" i="4" s="1"/>
  <c r="P304" i="4"/>
  <c r="Q304" i="4" s="1"/>
  <c r="N305" i="4"/>
  <c r="O305" i="4" s="1"/>
  <c r="R305" i="4" s="1"/>
  <c r="S305" i="4" s="1"/>
  <c r="P305" i="4"/>
  <c r="Q305" i="4" s="1"/>
  <c r="D330" i="4"/>
  <c r="D332" i="4" s="1"/>
  <c r="C330" i="4"/>
  <c r="D331" i="4" s="1"/>
  <c r="D339" i="4"/>
  <c r="E339" i="4"/>
  <c r="H339" i="4" s="1"/>
  <c r="I339" i="4" s="1"/>
  <c r="F339" i="4"/>
  <c r="G339" i="4"/>
  <c r="D340" i="4"/>
  <c r="E340" i="4" s="1"/>
  <c r="H340" i="4" s="1"/>
  <c r="I340" i="4" s="1"/>
  <c r="F340" i="4"/>
  <c r="G340" i="4" s="1"/>
  <c r="D341" i="4"/>
  <c r="E341" i="4"/>
  <c r="H341" i="4" s="1"/>
  <c r="I341" i="4" s="1"/>
  <c r="F341" i="4"/>
  <c r="G341" i="4"/>
  <c r="D342" i="4"/>
  <c r="E342" i="4" s="1"/>
  <c r="H342" i="4" s="1"/>
  <c r="I342" i="4" s="1"/>
  <c r="F342" i="4"/>
  <c r="G342" i="4" s="1"/>
  <c r="D343" i="4"/>
  <c r="E343" i="4"/>
  <c r="H343" i="4" s="1"/>
  <c r="I343" i="4" s="1"/>
  <c r="F343" i="4"/>
  <c r="G343" i="4"/>
  <c r="D344" i="4"/>
  <c r="E344" i="4" s="1"/>
  <c r="F344" i="4"/>
  <c r="G344" i="4" s="1"/>
  <c r="D345" i="4"/>
  <c r="E345" i="4"/>
  <c r="F345" i="4"/>
  <c r="G345" i="4"/>
  <c r="D346" i="4"/>
  <c r="E346" i="4" s="1"/>
  <c r="F346" i="4"/>
  <c r="G346" i="4" s="1"/>
  <c r="D347" i="4"/>
  <c r="E347" i="4"/>
  <c r="F347" i="4"/>
  <c r="G347" i="4"/>
  <c r="D348" i="4"/>
  <c r="E348" i="4" s="1"/>
  <c r="F348" i="4"/>
  <c r="G348" i="4" s="1"/>
  <c r="D349" i="4"/>
  <c r="E349" i="4"/>
  <c r="F349" i="4"/>
  <c r="G349" i="4"/>
  <c r="D350" i="4"/>
  <c r="E350" i="4" s="1"/>
  <c r="F350" i="4"/>
  <c r="G350" i="4" s="1"/>
  <c r="D351" i="4"/>
  <c r="E351" i="4"/>
  <c r="F351" i="4"/>
  <c r="G351" i="4"/>
  <c r="D352" i="4"/>
  <c r="E352" i="4" s="1"/>
  <c r="F352" i="4"/>
  <c r="G352" i="4" s="1"/>
  <c r="D353" i="4"/>
  <c r="E353" i="4"/>
  <c r="F353" i="4"/>
  <c r="G353" i="4"/>
  <c r="D354" i="4"/>
  <c r="E354" i="4" s="1"/>
  <c r="F354" i="4"/>
  <c r="G354" i="4" s="1"/>
  <c r="D355" i="4"/>
  <c r="E355" i="4"/>
  <c r="F355" i="4"/>
  <c r="G355" i="4"/>
  <c r="D356" i="4"/>
  <c r="E356" i="4" s="1"/>
  <c r="F356" i="4"/>
  <c r="G356" i="4" s="1"/>
  <c r="D357" i="4"/>
  <c r="E357" i="4"/>
  <c r="F357" i="4"/>
  <c r="G357" i="4"/>
  <c r="D358" i="4"/>
  <c r="E358" i="4" s="1"/>
  <c r="F358" i="4"/>
  <c r="G358" i="4" s="1"/>
  <c r="D359" i="4"/>
  <c r="E359" i="4"/>
  <c r="F359" i="4"/>
  <c r="G359" i="4"/>
  <c r="D360" i="4"/>
  <c r="E360" i="4" s="1"/>
  <c r="F360" i="4"/>
  <c r="G360" i="4" s="1"/>
  <c r="D361" i="4"/>
  <c r="E361" i="4"/>
  <c r="F361" i="4"/>
  <c r="G361" i="4"/>
  <c r="D362" i="4"/>
  <c r="E362" i="4" s="1"/>
  <c r="F362" i="4"/>
  <c r="G362" i="4" s="1"/>
  <c r="D363" i="4"/>
  <c r="E363" i="4"/>
  <c r="F363" i="4"/>
  <c r="G363" i="4"/>
  <c r="D364" i="4"/>
  <c r="E364" i="4" s="1"/>
  <c r="F364" i="4"/>
  <c r="G364" i="4" s="1"/>
  <c r="D333" i="4"/>
  <c r="D335" i="4" s="1"/>
  <c r="C333" i="4"/>
  <c r="N339" i="4"/>
  <c r="O339" i="4" s="1"/>
  <c r="P339" i="4"/>
  <c r="Q339" i="4" s="1"/>
  <c r="R339" i="4"/>
  <c r="S339" i="4" s="1"/>
  <c r="N340" i="4"/>
  <c r="O340" i="4" s="1"/>
  <c r="P340" i="4"/>
  <c r="Q340" i="4" s="1"/>
  <c r="R340" i="4" s="1"/>
  <c r="S340" i="4" s="1"/>
  <c r="U340" i="4" s="1"/>
  <c r="N341" i="4"/>
  <c r="O341" i="4" s="1"/>
  <c r="P341" i="4"/>
  <c r="Q341" i="4" s="1"/>
  <c r="R341" i="4"/>
  <c r="S341" i="4" s="1"/>
  <c r="N342" i="4"/>
  <c r="O342" i="4" s="1"/>
  <c r="P342" i="4"/>
  <c r="Q342" i="4" s="1"/>
  <c r="R342" i="4" s="1"/>
  <c r="S342" i="4" s="1"/>
  <c r="U342" i="4" s="1"/>
  <c r="N343" i="4"/>
  <c r="O343" i="4" s="1"/>
  <c r="R343" i="4" s="1"/>
  <c r="S343" i="4" s="1"/>
  <c r="P343" i="4"/>
  <c r="Q343" i="4" s="1"/>
  <c r="N344" i="4"/>
  <c r="O344" i="4" s="1"/>
  <c r="P344" i="4"/>
  <c r="Q344" i="4" s="1"/>
  <c r="R344" i="4" s="1"/>
  <c r="S344" i="4" s="1"/>
  <c r="U344" i="4" s="1"/>
  <c r="N345" i="4"/>
  <c r="O345" i="4" s="1"/>
  <c r="R345" i="4" s="1"/>
  <c r="S345" i="4" s="1"/>
  <c r="P345" i="4"/>
  <c r="Q345" i="4" s="1"/>
  <c r="N346" i="4"/>
  <c r="O346" i="4" s="1"/>
  <c r="P346" i="4"/>
  <c r="Q346" i="4" s="1"/>
  <c r="N347" i="4"/>
  <c r="O347" i="4" s="1"/>
  <c r="R347" i="4" s="1"/>
  <c r="S347" i="4" s="1"/>
  <c r="P347" i="4"/>
  <c r="Q347" i="4" s="1"/>
  <c r="N348" i="4"/>
  <c r="O348" i="4" s="1"/>
  <c r="P348" i="4"/>
  <c r="Q348" i="4" s="1"/>
  <c r="N349" i="4"/>
  <c r="O349" i="4" s="1"/>
  <c r="P349" i="4"/>
  <c r="Q349" i="4" s="1"/>
  <c r="N350" i="4"/>
  <c r="O350" i="4" s="1"/>
  <c r="P350" i="4"/>
  <c r="Q350" i="4" s="1"/>
  <c r="N351" i="4"/>
  <c r="O351" i="4" s="1"/>
  <c r="R351" i="4" s="1"/>
  <c r="S351" i="4" s="1"/>
  <c r="P351" i="4"/>
  <c r="Q351" i="4" s="1"/>
  <c r="N352" i="4"/>
  <c r="O352" i="4" s="1"/>
  <c r="P352" i="4"/>
  <c r="Q352" i="4" s="1"/>
  <c r="R352" i="4" s="1"/>
  <c r="S352" i="4" s="1"/>
  <c r="U352" i="4" s="1"/>
  <c r="N353" i="4"/>
  <c r="O353" i="4" s="1"/>
  <c r="P353" i="4"/>
  <c r="Q353" i="4" s="1"/>
  <c r="R353" i="4" s="1"/>
  <c r="S353" i="4" s="1"/>
  <c r="N354" i="4"/>
  <c r="O354" i="4" s="1"/>
  <c r="P354" i="4"/>
  <c r="Q354" i="4" s="1"/>
  <c r="R354" i="4" s="1"/>
  <c r="S354" i="4" s="1"/>
  <c r="U354" i="4" s="1"/>
  <c r="N355" i="4"/>
  <c r="O355" i="4" s="1"/>
  <c r="P355" i="4"/>
  <c r="Q355" i="4" s="1"/>
  <c r="R355" i="4"/>
  <c r="S355" i="4" s="1"/>
  <c r="N356" i="4"/>
  <c r="O356" i="4"/>
  <c r="R356" i="4" s="1"/>
  <c r="S356" i="4" s="1"/>
  <c r="P356" i="4"/>
  <c r="Q356" i="4"/>
  <c r="N357" i="4"/>
  <c r="O357" i="4" s="1"/>
  <c r="R357" i="4" s="1"/>
  <c r="S357" i="4" s="1"/>
  <c r="P357" i="4"/>
  <c r="Q357" i="4"/>
  <c r="N358" i="4"/>
  <c r="O358" i="4"/>
  <c r="R358" i="4" s="1"/>
  <c r="S358" i="4" s="1"/>
  <c r="P358" i="4"/>
  <c r="Q358" i="4"/>
  <c r="N359" i="4"/>
  <c r="O359" i="4" s="1"/>
  <c r="P359" i="4"/>
  <c r="Q359" i="4"/>
  <c r="N360" i="4"/>
  <c r="O360" i="4"/>
  <c r="R360" i="4" s="1"/>
  <c r="S360" i="4" s="1"/>
  <c r="P360" i="4"/>
  <c r="Q360" i="4"/>
  <c r="N361" i="4"/>
  <c r="O361" i="4" s="1"/>
  <c r="R361" i="4" s="1"/>
  <c r="S361" i="4" s="1"/>
  <c r="P361" i="4"/>
  <c r="Q361" i="4"/>
  <c r="N362" i="4"/>
  <c r="O362" i="4"/>
  <c r="R362" i="4" s="1"/>
  <c r="S362" i="4" s="1"/>
  <c r="P362" i="4"/>
  <c r="Q362" i="4"/>
  <c r="N363" i="4"/>
  <c r="O363" i="4" s="1"/>
  <c r="R363" i="4" s="1"/>
  <c r="S363" i="4" s="1"/>
  <c r="P363" i="4"/>
  <c r="Q363" i="4"/>
  <c r="N364" i="4"/>
  <c r="O364" i="4"/>
  <c r="R364" i="4" s="1"/>
  <c r="S364" i="4" s="1"/>
  <c r="P364" i="4"/>
  <c r="Q364" i="4"/>
  <c r="D389" i="4"/>
  <c r="D391" i="4" s="1"/>
  <c r="C389" i="4"/>
  <c r="D390" i="4"/>
  <c r="D398" i="4"/>
  <c r="E398" i="4" s="1"/>
  <c r="F398" i="4"/>
  <c r="G398" i="4" s="1"/>
  <c r="D399" i="4"/>
  <c r="E399" i="4" s="1"/>
  <c r="F399" i="4"/>
  <c r="G399" i="4" s="1"/>
  <c r="D400" i="4"/>
  <c r="E400" i="4" s="1"/>
  <c r="H400" i="4" s="1"/>
  <c r="I400" i="4" s="1"/>
  <c r="F400" i="4"/>
  <c r="G400" i="4" s="1"/>
  <c r="D401" i="4"/>
  <c r="E401" i="4" s="1"/>
  <c r="F401" i="4"/>
  <c r="G401" i="4" s="1"/>
  <c r="D402" i="4"/>
  <c r="E402" i="4" s="1"/>
  <c r="F402" i="4"/>
  <c r="G402" i="4" s="1"/>
  <c r="D403" i="4"/>
  <c r="E403" i="4" s="1"/>
  <c r="F403" i="4"/>
  <c r="G403" i="4" s="1"/>
  <c r="D404" i="4"/>
  <c r="E404" i="4" s="1"/>
  <c r="H404" i="4" s="1"/>
  <c r="I404" i="4" s="1"/>
  <c r="F404" i="4"/>
  <c r="G404" i="4" s="1"/>
  <c r="D405" i="4"/>
  <c r="E405" i="4" s="1"/>
  <c r="F405" i="4"/>
  <c r="G405" i="4" s="1"/>
  <c r="D406" i="4"/>
  <c r="E406" i="4" s="1"/>
  <c r="F406" i="4"/>
  <c r="G406" i="4" s="1"/>
  <c r="D407" i="4"/>
  <c r="E407" i="4" s="1"/>
  <c r="F407" i="4"/>
  <c r="G407" i="4" s="1"/>
  <c r="D408" i="4"/>
  <c r="E408" i="4" s="1"/>
  <c r="H408" i="4" s="1"/>
  <c r="I408" i="4" s="1"/>
  <c r="F408" i="4"/>
  <c r="G408" i="4" s="1"/>
  <c r="D409" i="4"/>
  <c r="E409" i="4" s="1"/>
  <c r="F409" i="4"/>
  <c r="G409" i="4" s="1"/>
  <c r="D410" i="4"/>
  <c r="E410" i="4" s="1"/>
  <c r="F410" i="4"/>
  <c r="G410" i="4" s="1"/>
  <c r="D411" i="4"/>
  <c r="E411" i="4" s="1"/>
  <c r="F411" i="4"/>
  <c r="G411" i="4" s="1"/>
  <c r="D412" i="4"/>
  <c r="E412" i="4" s="1"/>
  <c r="H412" i="4" s="1"/>
  <c r="I412" i="4" s="1"/>
  <c r="F412" i="4"/>
  <c r="G412" i="4" s="1"/>
  <c r="D413" i="4"/>
  <c r="E413" i="4" s="1"/>
  <c r="F413" i="4"/>
  <c r="G413" i="4" s="1"/>
  <c r="D414" i="4"/>
  <c r="E414" i="4" s="1"/>
  <c r="F414" i="4"/>
  <c r="G414" i="4" s="1"/>
  <c r="D415" i="4"/>
  <c r="E415" i="4" s="1"/>
  <c r="F415" i="4"/>
  <c r="G415" i="4" s="1"/>
  <c r="D416" i="4"/>
  <c r="E416" i="4" s="1"/>
  <c r="H416" i="4" s="1"/>
  <c r="I416" i="4" s="1"/>
  <c r="F416" i="4"/>
  <c r="G416" i="4" s="1"/>
  <c r="D417" i="4"/>
  <c r="E417" i="4" s="1"/>
  <c r="F417" i="4"/>
  <c r="G417" i="4" s="1"/>
  <c r="D418" i="4"/>
  <c r="E418" i="4" s="1"/>
  <c r="F418" i="4"/>
  <c r="G418" i="4" s="1"/>
  <c r="D419" i="4"/>
  <c r="E419" i="4" s="1"/>
  <c r="F419" i="4"/>
  <c r="G419" i="4" s="1"/>
  <c r="D420" i="4"/>
  <c r="E420" i="4" s="1"/>
  <c r="H420" i="4" s="1"/>
  <c r="I420" i="4" s="1"/>
  <c r="F420" i="4"/>
  <c r="G420" i="4" s="1"/>
  <c r="D421" i="4"/>
  <c r="E421" i="4" s="1"/>
  <c r="F421" i="4"/>
  <c r="G421" i="4" s="1"/>
  <c r="D422" i="4"/>
  <c r="E422" i="4" s="1"/>
  <c r="F422" i="4"/>
  <c r="G422" i="4" s="1"/>
  <c r="D423" i="4"/>
  <c r="E423" i="4" s="1"/>
  <c r="F423" i="4"/>
  <c r="G423" i="4" s="1"/>
  <c r="D392" i="4"/>
  <c r="D394" i="4" s="1"/>
  <c r="C392" i="4"/>
  <c r="D393" i="4" s="1"/>
  <c r="N398" i="4"/>
  <c r="O398" i="4"/>
  <c r="R398" i="4" s="1"/>
  <c r="S398" i="4" s="1"/>
  <c r="P398" i="4"/>
  <c r="Q398" i="4"/>
  <c r="N399" i="4"/>
  <c r="O399" i="4" s="1"/>
  <c r="R399" i="4" s="1"/>
  <c r="S399" i="4" s="1"/>
  <c r="P399" i="4"/>
  <c r="Q399" i="4" s="1"/>
  <c r="N400" i="4"/>
  <c r="O400" i="4"/>
  <c r="R400" i="4" s="1"/>
  <c r="S400" i="4" s="1"/>
  <c r="P400" i="4"/>
  <c r="Q400" i="4"/>
  <c r="N401" i="4"/>
  <c r="O401" i="4" s="1"/>
  <c r="P401" i="4"/>
  <c r="Q401" i="4" s="1"/>
  <c r="N402" i="4"/>
  <c r="O402" i="4"/>
  <c r="R402" i="4" s="1"/>
  <c r="S402" i="4" s="1"/>
  <c r="P402" i="4"/>
  <c r="Q402" i="4"/>
  <c r="N403" i="4"/>
  <c r="O403" i="4" s="1"/>
  <c r="P403" i="4"/>
  <c r="Q403" i="4" s="1"/>
  <c r="N404" i="4"/>
  <c r="O404" i="4"/>
  <c r="R404" i="4" s="1"/>
  <c r="S404" i="4" s="1"/>
  <c r="P404" i="4"/>
  <c r="Q404" i="4"/>
  <c r="N405" i="4"/>
  <c r="O405" i="4" s="1"/>
  <c r="R405" i="4" s="1"/>
  <c r="S405" i="4" s="1"/>
  <c r="P405" i="4"/>
  <c r="Q405" i="4" s="1"/>
  <c r="N406" i="4"/>
  <c r="O406" i="4"/>
  <c r="R406" i="4" s="1"/>
  <c r="S406" i="4" s="1"/>
  <c r="P406" i="4"/>
  <c r="Q406" i="4"/>
  <c r="N407" i="4"/>
  <c r="O407" i="4" s="1"/>
  <c r="R407" i="4" s="1"/>
  <c r="S407" i="4" s="1"/>
  <c r="P407" i="4"/>
  <c r="Q407" i="4" s="1"/>
  <c r="N408" i="4"/>
  <c r="O408" i="4"/>
  <c r="R408" i="4" s="1"/>
  <c r="S408" i="4" s="1"/>
  <c r="P408" i="4"/>
  <c r="Q408" i="4"/>
  <c r="N409" i="4"/>
  <c r="O409" i="4" s="1"/>
  <c r="P409" i="4"/>
  <c r="Q409" i="4" s="1"/>
  <c r="N410" i="4"/>
  <c r="O410" i="4"/>
  <c r="R410" i="4" s="1"/>
  <c r="S410" i="4" s="1"/>
  <c r="P410" i="4"/>
  <c r="Q410" i="4"/>
  <c r="N411" i="4"/>
  <c r="O411" i="4" s="1"/>
  <c r="P411" i="4"/>
  <c r="Q411" i="4" s="1"/>
  <c r="N412" i="4"/>
  <c r="O412" i="4"/>
  <c r="R412" i="4" s="1"/>
  <c r="S412" i="4" s="1"/>
  <c r="P412" i="4"/>
  <c r="Q412" i="4"/>
  <c r="N413" i="4"/>
  <c r="O413" i="4" s="1"/>
  <c r="R413" i="4" s="1"/>
  <c r="S413" i="4" s="1"/>
  <c r="P413" i="4"/>
  <c r="Q413" i="4" s="1"/>
  <c r="N414" i="4"/>
  <c r="O414" i="4"/>
  <c r="R414" i="4" s="1"/>
  <c r="S414" i="4" s="1"/>
  <c r="P414" i="4"/>
  <c r="Q414" i="4"/>
  <c r="N415" i="4"/>
  <c r="O415" i="4" s="1"/>
  <c r="R415" i="4" s="1"/>
  <c r="S415" i="4" s="1"/>
  <c r="P415" i="4"/>
  <c r="Q415" i="4" s="1"/>
  <c r="N416" i="4"/>
  <c r="O416" i="4"/>
  <c r="R416" i="4" s="1"/>
  <c r="S416" i="4" s="1"/>
  <c r="P416" i="4"/>
  <c r="Q416" i="4"/>
  <c r="N417" i="4"/>
  <c r="O417" i="4" s="1"/>
  <c r="P417" i="4"/>
  <c r="Q417" i="4" s="1"/>
  <c r="N418" i="4"/>
  <c r="O418" i="4"/>
  <c r="R418" i="4" s="1"/>
  <c r="S418" i="4" s="1"/>
  <c r="P418" i="4"/>
  <c r="Q418" i="4"/>
  <c r="N419" i="4"/>
  <c r="O419" i="4" s="1"/>
  <c r="P419" i="4"/>
  <c r="Q419" i="4" s="1"/>
  <c r="N420" i="4"/>
  <c r="O420" i="4"/>
  <c r="R420" i="4" s="1"/>
  <c r="S420" i="4" s="1"/>
  <c r="P420" i="4"/>
  <c r="Q420" i="4"/>
  <c r="N421" i="4"/>
  <c r="O421" i="4" s="1"/>
  <c r="R421" i="4" s="1"/>
  <c r="S421" i="4" s="1"/>
  <c r="P421" i="4"/>
  <c r="Q421" i="4" s="1"/>
  <c r="N422" i="4"/>
  <c r="O422" i="4"/>
  <c r="R422" i="4" s="1"/>
  <c r="S422" i="4" s="1"/>
  <c r="P422" i="4"/>
  <c r="Q422" i="4"/>
  <c r="N423" i="4"/>
  <c r="O423" i="4" s="1"/>
  <c r="R423" i="4" s="1"/>
  <c r="S423" i="4" s="1"/>
  <c r="P423" i="4"/>
  <c r="Q423" i="4" s="1"/>
  <c r="D448" i="4"/>
  <c r="D450" i="4"/>
  <c r="C448" i="4"/>
  <c r="D449" i="4"/>
  <c r="D457" i="4"/>
  <c r="E457" i="4" s="1"/>
  <c r="H457" i="4" s="1"/>
  <c r="I457" i="4" s="1"/>
  <c r="F457" i="4"/>
  <c r="G457" i="4" s="1"/>
  <c r="D458" i="4"/>
  <c r="E458" i="4" s="1"/>
  <c r="F458" i="4"/>
  <c r="G458" i="4" s="1"/>
  <c r="D459" i="4"/>
  <c r="E459" i="4" s="1"/>
  <c r="F459" i="4"/>
  <c r="G459" i="4" s="1"/>
  <c r="D460" i="4"/>
  <c r="E460" i="4" s="1"/>
  <c r="F460" i="4"/>
  <c r="G460" i="4" s="1"/>
  <c r="D461" i="4"/>
  <c r="E461" i="4" s="1"/>
  <c r="H461" i="4" s="1"/>
  <c r="I461" i="4" s="1"/>
  <c r="F461" i="4"/>
  <c r="G461" i="4" s="1"/>
  <c r="D462" i="4"/>
  <c r="E462" i="4" s="1"/>
  <c r="F462" i="4"/>
  <c r="G462" i="4" s="1"/>
  <c r="D463" i="4"/>
  <c r="E463" i="4" s="1"/>
  <c r="F463" i="4"/>
  <c r="G463" i="4" s="1"/>
  <c r="D464" i="4"/>
  <c r="E464" i="4" s="1"/>
  <c r="F464" i="4"/>
  <c r="G464" i="4" s="1"/>
  <c r="D465" i="4"/>
  <c r="E465" i="4" s="1"/>
  <c r="H465" i="4" s="1"/>
  <c r="I465" i="4" s="1"/>
  <c r="F465" i="4"/>
  <c r="G465" i="4" s="1"/>
  <c r="D466" i="4"/>
  <c r="E466" i="4" s="1"/>
  <c r="F466" i="4"/>
  <c r="G466" i="4" s="1"/>
  <c r="D467" i="4"/>
  <c r="E467" i="4" s="1"/>
  <c r="F467" i="4"/>
  <c r="G467" i="4" s="1"/>
  <c r="D468" i="4"/>
  <c r="E468" i="4" s="1"/>
  <c r="F468" i="4"/>
  <c r="G468" i="4" s="1"/>
  <c r="D469" i="4"/>
  <c r="E469" i="4" s="1"/>
  <c r="H469" i="4" s="1"/>
  <c r="I469" i="4" s="1"/>
  <c r="F469" i="4"/>
  <c r="G469" i="4" s="1"/>
  <c r="D470" i="4"/>
  <c r="E470" i="4" s="1"/>
  <c r="F470" i="4"/>
  <c r="G470" i="4" s="1"/>
  <c r="D471" i="4"/>
  <c r="E471" i="4" s="1"/>
  <c r="F471" i="4"/>
  <c r="G471" i="4" s="1"/>
  <c r="D472" i="4"/>
  <c r="E472" i="4" s="1"/>
  <c r="F472" i="4"/>
  <c r="G472" i="4" s="1"/>
  <c r="D473" i="4"/>
  <c r="E473" i="4" s="1"/>
  <c r="H473" i="4" s="1"/>
  <c r="I473" i="4" s="1"/>
  <c r="F473" i="4"/>
  <c r="G473" i="4" s="1"/>
  <c r="D474" i="4"/>
  <c r="E474" i="4" s="1"/>
  <c r="F474" i="4"/>
  <c r="G474" i="4" s="1"/>
  <c r="D475" i="4"/>
  <c r="E475" i="4" s="1"/>
  <c r="F475" i="4"/>
  <c r="G475" i="4" s="1"/>
  <c r="D476" i="4"/>
  <c r="E476" i="4" s="1"/>
  <c r="F476" i="4"/>
  <c r="G476" i="4" s="1"/>
  <c r="D477" i="4"/>
  <c r="E477" i="4" s="1"/>
  <c r="H477" i="4" s="1"/>
  <c r="I477" i="4" s="1"/>
  <c r="F477" i="4"/>
  <c r="G477" i="4" s="1"/>
  <c r="D478" i="4"/>
  <c r="E478" i="4" s="1"/>
  <c r="F478" i="4"/>
  <c r="G478" i="4" s="1"/>
  <c r="D479" i="4"/>
  <c r="E479" i="4" s="1"/>
  <c r="F479" i="4"/>
  <c r="G479" i="4" s="1"/>
  <c r="D480" i="4"/>
  <c r="E480" i="4" s="1"/>
  <c r="F480" i="4"/>
  <c r="G480" i="4" s="1"/>
  <c r="D481" i="4"/>
  <c r="E481" i="4" s="1"/>
  <c r="H481" i="4" s="1"/>
  <c r="I481" i="4" s="1"/>
  <c r="F481" i="4"/>
  <c r="G481" i="4" s="1"/>
  <c r="D482" i="4"/>
  <c r="E482" i="4" s="1"/>
  <c r="F482" i="4"/>
  <c r="G482" i="4" s="1"/>
  <c r="D451" i="4"/>
  <c r="D453" i="4" s="1"/>
  <c r="C451" i="4"/>
  <c r="D452" i="4" s="1"/>
  <c r="N457" i="4"/>
  <c r="O457" i="4"/>
  <c r="P457" i="4"/>
  <c r="Q457" i="4" s="1"/>
  <c r="N458" i="4"/>
  <c r="O458" i="4" s="1"/>
  <c r="R458" i="4" s="1"/>
  <c r="S458" i="4" s="1"/>
  <c r="P458" i="4"/>
  <c r="Q458" i="4"/>
  <c r="N459" i="4"/>
  <c r="O459" i="4"/>
  <c r="P459" i="4"/>
  <c r="Q459" i="4" s="1"/>
  <c r="N460" i="4"/>
  <c r="O460" i="4" s="1"/>
  <c r="R460" i="4" s="1"/>
  <c r="S460" i="4" s="1"/>
  <c r="P460" i="4"/>
  <c r="Q460" i="4"/>
  <c r="N461" i="4"/>
  <c r="O461" i="4"/>
  <c r="P461" i="4"/>
  <c r="Q461" i="4" s="1"/>
  <c r="N462" i="4"/>
  <c r="O462" i="4" s="1"/>
  <c r="P462" i="4"/>
  <c r="Q462" i="4"/>
  <c r="N463" i="4"/>
  <c r="O463" i="4"/>
  <c r="P463" i="4"/>
  <c r="Q463" i="4" s="1"/>
  <c r="N464" i="4"/>
  <c r="O464" i="4" s="1"/>
  <c r="P464" i="4"/>
  <c r="Q464" i="4"/>
  <c r="N465" i="4"/>
  <c r="O465" i="4"/>
  <c r="R465" i="4" s="1"/>
  <c r="S465" i="4" s="1"/>
  <c r="P465" i="4"/>
  <c r="Q465" i="4" s="1"/>
  <c r="N466" i="4"/>
  <c r="O466" i="4" s="1"/>
  <c r="R466" i="4" s="1"/>
  <c r="S466" i="4" s="1"/>
  <c r="P466" i="4"/>
  <c r="Q466" i="4"/>
  <c r="N467" i="4"/>
  <c r="O467" i="4"/>
  <c r="R467" i="4" s="1"/>
  <c r="S467" i="4" s="1"/>
  <c r="P467" i="4"/>
  <c r="Q467" i="4" s="1"/>
  <c r="N468" i="4"/>
  <c r="O468" i="4" s="1"/>
  <c r="R468" i="4" s="1"/>
  <c r="S468" i="4" s="1"/>
  <c r="P468" i="4"/>
  <c r="Q468" i="4"/>
  <c r="N469" i="4"/>
  <c r="O469" i="4"/>
  <c r="P469" i="4"/>
  <c r="Q469" i="4" s="1"/>
  <c r="N470" i="4"/>
  <c r="O470" i="4" s="1"/>
  <c r="P470" i="4"/>
  <c r="Q470" i="4"/>
  <c r="N471" i="4"/>
  <c r="O471" i="4"/>
  <c r="P471" i="4"/>
  <c r="Q471" i="4" s="1"/>
  <c r="N472" i="4"/>
  <c r="O472" i="4" s="1"/>
  <c r="P472" i="4"/>
  <c r="Q472" i="4"/>
  <c r="N473" i="4"/>
  <c r="O473" i="4"/>
  <c r="R473" i="4" s="1"/>
  <c r="S473" i="4" s="1"/>
  <c r="P473" i="4"/>
  <c r="Q473" i="4" s="1"/>
  <c r="N474" i="4"/>
  <c r="O474" i="4" s="1"/>
  <c r="R474" i="4" s="1"/>
  <c r="S474" i="4" s="1"/>
  <c r="P474" i="4"/>
  <c r="Q474" i="4"/>
  <c r="N475" i="4"/>
  <c r="O475" i="4"/>
  <c r="R475" i="4" s="1"/>
  <c r="S475" i="4" s="1"/>
  <c r="P475" i="4"/>
  <c r="Q475" i="4" s="1"/>
  <c r="N476" i="4"/>
  <c r="O476" i="4" s="1"/>
  <c r="R476" i="4" s="1"/>
  <c r="S476" i="4" s="1"/>
  <c r="P476" i="4"/>
  <c r="Q476" i="4"/>
  <c r="N477" i="4"/>
  <c r="O477" i="4"/>
  <c r="P477" i="4"/>
  <c r="Q477" i="4" s="1"/>
  <c r="N478" i="4"/>
  <c r="O478" i="4" s="1"/>
  <c r="P478" i="4"/>
  <c r="Q478" i="4"/>
  <c r="N479" i="4"/>
  <c r="O479" i="4"/>
  <c r="P479" i="4"/>
  <c r="Q479" i="4" s="1"/>
  <c r="N480" i="4"/>
  <c r="O480" i="4" s="1"/>
  <c r="P480" i="4"/>
  <c r="Q480" i="4"/>
  <c r="N481" i="4"/>
  <c r="O481" i="4"/>
  <c r="R481" i="4" s="1"/>
  <c r="S481" i="4" s="1"/>
  <c r="P481" i="4"/>
  <c r="Q481" i="4" s="1"/>
  <c r="N482" i="4"/>
  <c r="O482" i="4" s="1"/>
  <c r="R482" i="4" s="1"/>
  <c r="S482" i="4" s="1"/>
  <c r="P482" i="4"/>
  <c r="Q482" i="4"/>
  <c r="D507" i="4"/>
  <c r="D509" i="4"/>
  <c r="C507" i="4"/>
  <c r="D508" i="4" s="1"/>
  <c r="D516" i="4"/>
  <c r="E516" i="4" s="1"/>
  <c r="H516" i="4" s="1"/>
  <c r="I516" i="4" s="1"/>
  <c r="F516" i="4"/>
  <c r="G516" i="4" s="1"/>
  <c r="D517" i="4"/>
  <c r="E517" i="4" s="1"/>
  <c r="F517" i="4"/>
  <c r="G517" i="4" s="1"/>
  <c r="D518" i="4"/>
  <c r="E518" i="4" s="1"/>
  <c r="F518" i="4"/>
  <c r="G518" i="4" s="1"/>
  <c r="D519" i="4"/>
  <c r="E519" i="4" s="1"/>
  <c r="F519" i="4"/>
  <c r="G519" i="4" s="1"/>
  <c r="D520" i="4"/>
  <c r="E520" i="4" s="1"/>
  <c r="H520" i="4" s="1"/>
  <c r="I520" i="4" s="1"/>
  <c r="F520" i="4"/>
  <c r="G520" i="4" s="1"/>
  <c r="D521" i="4"/>
  <c r="E521" i="4" s="1"/>
  <c r="F521" i="4"/>
  <c r="G521" i="4" s="1"/>
  <c r="D522" i="4"/>
  <c r="E522" i="4" s="1"/>
  <c r="F522" i="4"/>
  <c r="G522" i="4" s="1"/>
  <c r="D523" i="4"/>
  <c r="E523" i="4" s="1"/>
  <c r="F523" i="4"/>
  <c r="G523" i="4" s="1"/>
  <c r="D524" i="4"/>
  <c r="E524" i="4" s="1"/>
  <c r="H524" i="4" s="1"/>
  <c r="I524" i="4" s="1"/>
  <c r="F524" i="4"/>
  <c r="G524" i="4" s="1"/>
  <c r="D525" i="4"/>
  <c r="E525" i="4" s="1"/>
  <c r="F525" i="4"/>
  <c r="G525" i="4" s="1"/>
  <c r="D526" i="4"/>
  <c r="E526" i="4" s="1"/>
  <c r="F526" i="4"/>
  <c r="G526" i="4" s="1"/>
  <c r="D527" i="4"/>
  <c r="E527" i="4" s="1"/>
  <c r="F527" i="4"/>
  <c r="G527" i="4" s="1"/>
  <c r="D528" i="4"/>
  <c r="E528" i="4" s="1"/>
  <c r="H528" i="4" s="1"/>
  <c r="I528" i="4" s="1"/>
  <c r="F528" i="4"/>
  <c r="G528" i="4" s="1"/>
  <c r="D529" i="4"/>
  <c r="E529" i="4" s="1"/>
  <c r="F529" i="4"/>
  <c r="G529" i="4" s="1"/>
  <c r="D530" i="4"/>
  <c r="E530" i="4" s="1"/>
  <c r="F530" i="4"/>
  <c r="G530" i="4" s="1"/>
  <c r="D531" i="4"/>
  <c r="E531" i="4" s="1"/>
  <c r="F531" i="4"/>
  <c r="G531" i="4" s="1"/>
  <c r="D532" i="4"/>
  <c r="E532" i="4" s="1"/>
  <c r="H532" i="4" s="1"/>
  <c r="I532" i="4" s="1"/>
  <c r="F532" i="4"/>
  <c r="G532" i="4" s="1"/>
  <c r="D533" i="4"/>
  <c r="E533" i="4" s="1"/>
  <c r="F533" i="4"/>
  <c r="G533" i="4" s="1"/>
  <c r="D534" i="4"/>
  <c r="E534" i="4" s="1"/>
  <c r="F534" i="4"/>
  <c r="G534" i="4" s="1"/>
  <c r="D535" i="4"/>
  <c r="E535" i="4" s="1"/>
  <c r="F535" i="4"/>
  <c r="G535" i="4" s="1"/>
  <c r="D536" i="4"/>
  <c r="E536" i="4" s="1"/>
  <c r="H536" i="4" s="1"/>
  <c r="I536" i="4" s="1"/>
  <c r="F536" i="4"/>
  <c r="G536" i="4" s="1"/>
  <c r="D537" i="4"/>
  <c r="E537" i="4" s="1"/>
  <c r="F537" i="4"/>
  <c r="G537" i="4" s="1"/>
  <c r="D538" i="4"/>
  <c r="E538" i="4" s="1"/>
  <c r="F538" i="4"/>
  <c r="G538" i="4" s="1"/>
  <c r="D539" i="4"/>
  <c r="E539" i="4" s="1"/>
  <c r="F539" i="4"/>
  <c r="G539" i="4" s="1"/>
  <c r="D540" i="4"/>
  <c r="E540" i="4" s="1"/>
  <c r="H540" i="4" s="1"/>
  <c r="I540" i="4" s="1"/>
  <c r="F540" i="4"/>
  <c r="G540" i="4" s="1"/>
  <c r="D541" i="4"/>
  <c r="E541" i="4" s="1"/>
  <c r="F541" i="4"/>
  <c r="G541" i="4" s="1"/>
  <c r="D510" i="4"/>
  <c r="D512" i="4" s="1"/>
  <c r="C510" i="4"/>
  <c r="D511" i="4" s="1"/>
  <c r="N516" i="4"/>
  <c r="O516" i="4" s="1"/>
  <c r="R516" i="4" s="1"/>
  <c r="S516" i="4" s="1"/>
  <c r="P516" i="4"/>
  <c r="Q516" i="4" s="1"/>
  <c r="N517" i="4"/>
  <c r="O517" i="4"/>
  <c r="P517" i="4"/>
  <c r="Q517" i="4"/>
  <c r="N518" i="4"/>
  <c r="O518" i="4" s="1"/>
  <c r="P518" i="4"/>
  <c r="Q518" i="4" s="1"/>
  <c r="N519" i="4"/>
  <c r="O519" i="4"/>
  <c r="P519" i="4"/>
  <c r="Q519" i="4" s="1"/>
  <c r="N520" i="4"/>
  <c r="O520" i="4" s="1"/>
  <c r="P520" i="4"/>
  <c r="Q520" i="4" s="1"/>
  <c r="N521" i="4"/>
  <c r="O521" i="4"/>
  <c r="P521" i="4"/>
  <c r="Q521" i="4" s="1"/>
  <c r="N522" i="4"/>
  <c r="O522" i="4" s="1"/>
  <c r="R522" i="4" s="1"/>
  <c r="S522" i="4" s="1"/>
  <c r="P522" i="4"/>
  <c r="Q522" i="4" s="1"/>
  <c r="N523" i="4"/>
  <c r="O523" i="4"/>
  <c r="R523" i="4" s="1"/>
  <c r="S523" i="4" s="1"/>
  <c r="P523" i="4"/>
  <c r="Q523" i="4"/>
  <c r="N524" i="4"/>
  <c r="O524" i="4" s="1"/>
  <c r="R524" i="4" s="1"/>
  <c r="S524" i="4" s="1"/>
  <c r="P524" i="4"/>
  <c r="Q524" i="4" s="1"/>
  <c r="N525" i="4"/>
  <c r="O525" i="4"/>
  <c r="P525" i="4"/>
  <c r="Q525" i="4"/>
  <c r="N526" i="4"/>
  <c r="O526" i="4" s="1"/>
  <c r="P526" i="4"/>
  <c r="Q526" i="4" s="1"/>
  <c r="N527" i="4"/>
  <c r="O527" i="4"/>
  <c r="P527" i="4"/>
  <c r="Q527" i="4" s="1"/>
  <c r="N528" i="4"/>
  <c r="O528" i="4" s="1"/>
  <c r="P528" i="4"/>
  <c r="Q528" i="4" s="1"/>
  <c r="N529" i="4"/>
  <c r="O529" i="4"/>
  <c r="P529" i="4"/>
  <c r="Q529" i="4" s="1"/>
  <c r="N530" i="4"/>
  <c r="O530" i="4" s="1"/>
  <c r="R530" i="4" s="1"/>
  <c r="S530" i="4" s="1"/>
  <c r="P530" i="4"/>
  <c r="Q530" i="4" s="1"/>
  <c r="N531" i="4"/>
  <c r="O531" i="4"/>
  <c r="R531" i="4" s="1"/>
  <c r="S531" i="4" s="1"/>
  <c r="P531" i="4"/>
  <c r="Q531" i="4"/>
  <c r="N532" i="4"/>
  <c r="O532" i="4" s="1"/>
  <c r="R532" i="4" s="1"/>
  <c r="S532" i="4" s="1"/>
  <c r="P532" i="4"/>
  <c r="Q532" i="4" s="1"/>
  <c r="N533" i="4"/>
  <c r="O533" i="4" s="1"/>
  <c r="P533" i="4"/>
  <c r="Q533" i="4"/>
  <c r="N534" i="4"/>
  <c r="O534" i="4" s="1"/>
  <c r="P534" i="4"/>
  <c r="Q534" i="4" s="1"/>
  <c r="N535" i="4"/>
  <c r="O535" i="4" s="1"/>
  <c r="P535" i="4"/>
  <c r="Q535" i="4" s="1"/>
  <c r="N536" i="4"/>
  <c r="O536" i="4" s="1"/>
  <c r="P536" i="4"/>
  <c r="Q536" i="4" s="1"/>
  <c r="N537" i="4"/>
  <c r="O537" i="4"/>
  <c r="P537" i="4"/>
  <c r="Q537" i="4" s="1"/>
  <c r="N538" i="4"/>
  <c r="O538" i="4" s="1"/>
  <c r="R538" i="4" s="1"/>
  <c r="S538" i="4" s="1"/>
  <c r="P538" i="4"/>
  <c r="Q538" i="4" s="1"/>
  <c r="N539" i="4"/>
  <c r="O539" i="4"/>
  <c r="R539" i="4" s="1"/>
  <c r="S539" i="4" s="1"/>
  <c r="P539" i="4"/>
  <c r="Q539" i="4"/>
  <c r="N540" i="4"/>
  <c r="O540" i="4" s="1"/>
  <c r="P540" i="4"/>
  <c r="Q540" i="4"/>
  <c r="N541" i="4"/>
  <c r="O541" i="4"/>
  <c r="P541" i="4"/>
  <c r="Q541" i="4" s="1"/>
  <c r="D44" i="9"/>
  <c r="E44" i="9" s="1"/>
  <c r="F44" i="9"/>
  <c r="G44" i="9" s="1"/>
  <c r="D45" i="9"/>
  <c r="E45" i="9" s="1"/>
  <c r="F45" i="9"/>
  <c r="G45" i="9" s="1"/>
  <c r="D46" i="9"/>
  <c r="E46" i="9" s="1"/>
  <c r="F46" i="9"/>
  <c r="G46" i="9" s="1"/>
  <c r="D47" i="9"/>
  <c r="E47" i="9" s="1"/>
  <c r="F47" i="9"/>
  <c r="G47" i="9" s="1"/>
  <c r="D48" i="9"/>
  <c r="E48" i="9" s="1"/>
  <c r="F48" i="9"/>
  <c r="G48" i="9" s="1"/>
  <c r="D49" i="9"/>
  <c r="E49" i="9" s="1"/>
  <c r="F49" i="9"/>
  <c r="G49" i="9" s="1"/>
  <c r="D50" i="9"/>
  <c r="E50" i="9" s="1"/>
  <c r="F50" i="9"/>
  <c r="G50" i="9" s="1"/>
  <c r="D51" i="9"/>
  <c r="E51" i="9" s="1"/>
  <c r="F51" i="9"/>
  <c r="G51" i="9" s="1"/>
  <c r="D52" i="9"/>
  <c r="E52" i="9" s="1"/>
  <c r="F52" i="9"/>
  <c r="G52" i="9" s="1"/>
  <c r="D53" i="9"/>
  <c r="E53" i="9" s="1"/>
  <c r="F53" i="9"/>
  <c r="G53" i="9" s="1"/>
  <c r="D54" i="9"/>
  <c r="E54" i="9" s="1"/>
  <c r="F54" i="9"/>
  <c r="G54" i="9" s="1"/>
  <c r="D55" i="9"/>
  <c r="E55" i="9" s="1"/>
  <c r="F55" i="9"/>
  <c r="G55" i="9" s="1"/>
  <c r="D56" i="9"/>
  <c r="E56" i="9" s="1"/>
  <c r="F56" i="9"/>
  <c r="G56" i="9" s="1"/>
  <c r="D57" i="9"/>
  <c r="E57" i="9" s="1"/>
  <c r="F57" i="9"/>
  <c r="G57" i="9" s="1"/>
  <c r="D58" i="9"/>
  <c r="E58" i="9" s="1"/>
  <c r="F58" i="9"/>
  <c r="G58" i="9" s="1"/>
  <c r="D59" i="9"/>
  <c r="E59" i="9" s="1"/>
  <c r="F59" i="9"/>
  <c r="G59" i="9" s="1"/>
  <c r="H59" i="9"/>
  <c r="I59" i="9" s="1"/>
  <c r="D60" i="9"/>
  <c r="E60" i="9" s="1"/>
  <c r="F60" i="9"/>
  <c r="G60" i="9" s="1"/>
  <c r="H60" i="9" s="1"/>
  <c r="I60" i="9" s="1"/>
  <c r="K60" i="9" s="1"/>
  <c r="D61" i="9"/>
  <c r="E61" i="9" s="1"/>
  <c r="F61" i="9"/>
  <c r="G61" i="9" s="1"/>
  <c r="H61" i="9"/>
  <c r="I61" i="9" s="1"/>
  <c r="D62" i="9"/>
  <c r="E62" i="9" s="1"/>
  <c r="F62" i="9"/>
  <c r="G62" i="9" s="1"/>
  <c r="H62" i="9" s="1"/>
  <c r="I62" i="9" s="1"/>
  <c r="K62" i="9" s="1"/>
  <c r="D63" i="9"/>
  <c r="E63" i="9" s="1"/>
  <c r="F63" i="9"/>
  <c r="G63" i="9" s="1"/>
  <c r="H63" i="9"/>
  <c r="I63" i="9" s="1"/>
  <c r="D64" i="9"/>
  <c r="E64" i="9" s="1"/>
  <c r="F64" i="9"/>
  <c r="G64" i="9" s="1"/>
  <c r="H64" i="9" s="1"/>
  <c r="I64" i="9" s="1"/>
  <c r="K64" i="9" s="1"/>
  <c r="D65" i="9"/>
  <c r="E65" i="9" s="1"/>
  <c r="H65" i="9" s="1"/>
  <c r="I65" i="9" s="1"/>
  <c r="F65" i="9"/>
  <c r="G65" i="9" s="1"/>
  <c r="D66" i="9"/>
  <c r="E66" i="9" s="1"/>
  <c r="F66" i="9"/>
  <c r="G66" i="9" s="1"/>
  <c r="D67" i="9"/>
  <c r="E67" i="9" s="1"/>
  <c r="H67" i="9" s="1"/>
  <c r="I67" i="9" s="1"/>
  <c r="F67" i="9"/>
  <c r="G67" i="9" s="1"/>
  <c r="D68" i="9"/>
  <c r="E68" i="9" s="1"/>
  <c r="F68" i="9"/>
  <c r="G68" i="9" s="1"/>
  <c r="D69" i="9"/>
  <c r="E69" i="9" s="1"/>
  <c r="H69" i="9" s="1"/>
  <c r="I69" i="9" s="1"/>
  <c r="F69" i="9"/>
  <c r="G69" i="9" s="1"/>
  <c r="D103" i="9"/>
  <c r="E103" i="9" s="1"/>
  <c r="F103" i="9"/>
  <c r="G103" i="9"/>
  <c r="D104" i="9"/>
  <c r="E104" i="9"/>
  <c r="F104" i="9"/>
  <c r="G104" i="9" s="1"/>
  <c r="D105" i="9"/>
  <c r="E105" i="9" s="1"/>
  <c r="F105" i="9"/>
  <c r="G105" i="9"/>
  <c r="D106" i="9"/>
  <c r="E106" i="9"/>
  <c r="F106" i="9"/>
  <c r="G106" i="9" s="1"/>
  <c r="D107" i="9"/>
  <c r="E107" i="9" s="1"/>
  <c r="F107" i="9"/>
  <c r="G107" i="9"/>
  <c r="D108" i="9"/>
  <c r="E108" i="9"/>
  <c r="F108" i="9"/>
  <c r="G108" i="9" s="1"/>
  <c r="D109" i="9"/>
  <c r="E109" i="9" s="1"/>
  <c r="F109" i="9"/>
  <c r="G109" i="9"/>
  <c r="D110" i="9"/>
  <c r="E110" i="9"/>
  <c r="F110" i="9"/>
  <c r="G110" i="9" s="1"/>
  <c r="D111" i="9"/>
  <c r="E111" i="9" s="1"/>
  <c r="F111" i="9"/>
  <c r="G111" i="9"/>
  <c r="D112" i="9"/>
  <c r="E112" i="9"/>
  <c r="F112" i="9"/>
  <c r="G112" i="9" s="1"/>
  <c r="D113" i="9"/>
  <c r="E113" i="9" s="1"/>
  <c r="F113" i="9"/>
  <c r="G113" i="9"/>
  <c r="D114" i="9"/>
  <c r="E114" i="9"/>
  <c r="F114" i="9"/>
  <c r="G114" i="9" s="1"/>
  <c r="D115" i="9"/>
  <c r="E115" i="9" s="1"/>
  <c r="F115" i="9"/>
  <c r="G115" i="9"/>
  <c r="D116" i="9"/>
  <c r="E116" i="9"/>
  <c r="F116" i="9"/>
  <c r="G116" i="9" s="1"/>
  <c r="D117" i="9"/>
  <c r="E117" i="9" s="1"/>
  <c r="F117" i="9"/>
  <c r="G117" i="9"/>
  <c r="D118" i="9"/>
  <c r="E118" i="9"/>
  <c r="F118" i="9"/>
  <c r="G118" i="9" s="1"/>
  <c r="D119" i="9"/>
  <c r="E119" i="9" s="1"/>
  <c r="F119" i="9"/>
  <c r="G119" i="9"/>
  <c r="D120" i="9"/>
  <c r="E120" i="9"/>
  <c r="F120" i="9"/>
  <c r="G120" i="9" s="1"/>
  <c r="D121" i="9"/>
  <c r="E121" i="9" s="1"/>
  <c r="F121" i="9"/>
  <c r="G121" i="9"/>
  <c r="D122" i="9"/>
  <c r="E122" i="9"/>
  <c r="F122" i="9"/>
  <c r="G122" i="9" s="1"/>
  <c r="D123" i="9"/>
  <c r="E123" i="9" s="1"/>
  <c r="F123" i="9"/>
  <c r="G123" i="9"/>
  <c r="D124" i="9"/>
  <c r="E124" i="9"/>
  <c r="F124" i="9"/>
  <c r="G124" i="9" s="1"/>
  <c r="D125" i="9"/>
  <c r="E125" i="9" s="1"/>
  <c r="F125" i="9"/>
  <c r="G125" i="9"/>
  <c r="D126" i="9"/>
  <c r="E126" i="9"/>
  <c r="F126" i="9"/>
  <c r="G126" i="9" s="1"/>
  <c r="D127" i="9"/>
  <c r="E127" i="9" s="1"/>
  <c r="F127" i="9"/>
  <c r="G127" i="9"/>
  <c r="D128" i="9"/>
  <c r="E128" i="9"/>
  <c r="F128" i="9"/>
  <c r="G128" i="9" s="1"/>
  <c r="D162" i="9"/>
  <c r="E162" i="9" s="1"/>
  <c r="H162" i="9" s="1"/>
  <c r="I162" i="9" s="1"/>
  <c r="F162" i="9"/>
  <c r="G162" i="9" s="1"/>
  <c r="D163" i="9"/>
  <c r="E163" i="9" s="1"/>
  <c r="F163" i="9"/>
  <c r="G163" i="9" s="1"/>
  <c r="D164" i="9"/>
  <c r="E164" i="9" s="1"/>
  <c r="F164" i="9"/>
  <c r="G164" i="9" s="1"/>
  <c r="D165" i="9"/>
  <c r="E165" i="9" s="1"/>
  <c r="F165" i="9"/>
  <c r="G165" i="9" s="1"/>
  <c r="D166" i="9"/>
  <c r="E166" i="9" s="1"/>
  <c r="F166" i="9"/>
  <c r="G166" i="9" s="1"/>
  <c r="D167" i="9"/>
  <c r="E167" i="9" s="1"/>
  <c r="H167" i="9" s="1"/>
  <c r="I167" i="9" s="1"/>
  <c r="F167" i="9"/>
  <c r="G167" i="9" s="1"/>
  <c r="D168" i="9"/>
  <c r="E168" i="9" s="1"/>
  <c r="F168" i="9"/>
  <c r="G168" i="9" s="1"/>
  <c r="D169" i="9"/>
  <c r="E169" i="9" s="1"/>
  <c r="F169" i="9"/>
  <c r="G169" i="9" s="1"/>
  <c r="D170" i="9"/>
  <c r="E170" i="9" s="1"/>
  <c r="F170" i="9"/>
  <c r="G170" i="9" s="1"/>
  <c r="D171" i="9"/>
  <c r="E171" i="9" s="1"/>
  <c r="H171" i="9" s="1"/>
  <c r="I171" i="9" s="1"/>
  <c r="F171" i="9"/>
  <c r="G171" i="9" s="1"/>
  <c r="D172" i="9"/>
  <c r="E172" i="9" s="1"/>
  <c r="F172" i="9"/>
  <c r="G172" i="9" s="1"/>
  <c r="D173" i="9"/>
  <c r="E173" i="9" s="1"/>
  <c r="F173" i="9"/>
  <c r="G173" i="9" s="1"/>
  <c r="D174" i="9"/>
  <c r="E174" i="9" s="1"/>
  <c r="F174" i="9"/>
  <c r="G174" i="9" s="1"/>
  <c r="D175" i="9"/>
  <c r="E175" i="9" s="1"/>
  <c r="H175" i="9" s="1"/>
  <c r="I175" i="9" s="1"/>
  <c r="F175" i="9"/>
  <c r="G175" i="9" s="1"/>
  <c r="D176" i="9"/>
  <c r="E176" i="9" s="1"/>
  <c r="F176" i="9"/>
  <c r="G176" i="9" s="1"/>
  <c r="D177" i="9"/>
  <c r="E177" i="9" s="1"/>
  <c r="F177" i="9"/>
  <c r="G177" i="9" s="1"/>
  <c r="D178" i="9"/>
  <c r="E178" i="9" s="1"/>
  <c r="F178" i="9"/>
  <c r="G178" i="9" s="1"/>
  <c r="D179" i="9"/>
  <c r="E179" i="9" s="1"/>
  <c r="H179" i="9" s="1"/>
  <c r="I179" i="9" s="1"/>
  <c r="F179" i="9"/>
  <c r="G179" i="9" s="1"/>
  <c r="D180" i="9"/>
  <c r="E180" i="9" s="1"/>
  <c r="F180" i="9"/>
  <c r="G180" i="9" s="1"/>
  <c r="D181" i="9"/>
  <c r="E181" i="9" s="1"/>
  <c r="F181" i="9"/>
  <c r="G181" i="9" s="1"/>
  <c r="D182" i="9"/>
  <c r="E182" i="9" s="1"/>
  <c r="F182" i="9"/>
  <c r="G182" i="9" s="1"/>
  <c r="D183" i="9"/>
  <c r="E183" i="9" s="1"/>
  <c r="H183" i="9" s="1"/>
  <c r="I183" i="9" s="1"/>
  <c r="F183" i="9"/>
  <c r="G183" i="9" s="1"/>
  <c r="D184" i="9"/>
  <c r="E184" i="9" s="1"/>
  <c r="F184" i="9"/>
  <c r="G184" i="9" s="1"/>
  <c r="D185" i="9"/>
  <c r="E185" i="9" s="1"/>
  <c r="F185" i="9"/>
  <c r="G185" i="9" s="1"/>
  <c r="D186" i="9"/>
  <c r="E186" i="9" s="1"/>
  <c r="F186" i="9"/>
  <c r="G186" i="9" s="1"/>
  <c r="D187" i="9"/>
  <c r="E187" i="9" s="1"/>
  <c r="H187" i="9" s="1"/>
  <c r="I187" i="9" s="1"/>
  <c r="F187" i="9"/>
  <c r="G187" i="9" s="1"/>
  <c r="D221" i="9"/>
  <c r="E221" i="9"/>
  <c r="F221" i="9"/>
  <c r="G221" i="9"/>
  <c r="D222" i="9"/>
  <c r="E222" i="9"/>
  <c r="F222" i="9"/>
  <c r="G222" i="9" s="1"/>
  <c r="D223" i="9"/>
  <c r="E223" i="9"/>
  <c r="F223" i="9"/>
  <c r="G223" i="9"/>
  <c r="D224" i="9"/>
  <c r="E224" i="9"/>
  <c r="F224" i="9"/>
  <c r="G224" i="9" s="1"/>
  <c r="D225" i="9"/>
  <c r="E225" i="9"/>
  <c r="F225" i="9"/>
  <c r="G225" i="9"/>
  <c r="D226" i="9"/>
  <c r="E226" i="9"/>
  <c r="F226" i="9"/>
  <c r="G226" i="9" s="1"/>
  <c r="D227" i="9"/>
  <c r="E227" i="9"/>
  <c r="F227" i="9"/>
  <c r="G227" i="9"/>
  <c r="D228" i="9"/>
  <c r="E228" i="9"/>
  <c r="F228" i="9"/>
  <c r="G228" i="9" s="1"/>
  <c r="D229" i="9"/>
  <c r="E229" i="9"/>
  <c r="F229" i="9"/>
  <c r="G229" i="9"/>
  <c r="D230" i="9"/>
  <c r="E230" i="9"/>
  <c r="F230" i="9"/>
  <c r="G230" i="9" s="1"/>
  <c r="D231" i="9"/>
  <c r="E231" i="9"/>
  <c r="F231" i="9"/>
  <c r="G231" i="9"/>
  <c r="D232" i="9"/>
  <c r="E232" i="9"/>
  <c r="F232" i="9"/>
  <c r="G232" i="9" s="1"/>
  <c r="D233" i="9"/>
  <c r="E233" i="9"/>
  <c r="F233" i="9"/>
  <c r="G233" i="9"/>
  <c r="D234" i="9"/>
  <c r="E234" i="9"/>
  <c r="F234" i="9"/>
  <c r="G234" i="9" s="1"/>
  <c r="D235" i="9"/>
  <c r="E235" i="9"/>
  <c r="F235" i="9"/>
  <c r="G235" i="9"/>
  <c r="D236" i="9"/>
  <c r="E236" i="9"/>
  <c r="F236" i="9"/>
  <c r="G236" i="9" s="1"/>
  <c r="D237" i="9"/>
  <c r="E237" i="9"/>
  <c r="F237" i="9"/>
  <c r="G237" i="9"/>
  <c r="D238" i="9"/>
  <c r="E238" i="9"/>
  <c r="F238" i="9"/>
  <c r="G238" i="9" s="1"/>
  <c r="D239" i="9"/>
  <c r="E239" i="9"/>
  <c r="F239" i="9"/>
  <c r="G239" i="9"/>
  <c r="D240" i="9"/>
  <c r="E240" i="9"/>
  <c r="F240" i="9"/>
  <c r="G240" i="9" s="1"/>
  <c r="D241" i="9"/>
  <c r="E241" i="9"/>
  <c r="F241" i="9"/>
  <c r="G241" i="9"/>
  <c r="D242" i="9"/>
  <c r="E242" i="9"/>
  <c r="F242" i="9"/>
  <c r="G242" i="9" s="1"/>
  <c r="D243" i="9"/>
  <c r="E243" i="9"/>
  <c r="F243" i="9"/>
  <c r="G243" i="9"/>
  <c r="D244" i="9"/>
  <c r="E244" i="9"/>
  <c r="F244" i="9"/>
  <c r="G244" i="9" s="1"/>
  <c r="D245" i="9"/>
  <c r="E245" i="9"/>
  <c r="F245" i="9"/>
  <c r="G245" i="9"/>
  <c r="D246" i="9"/>
  <c r="E246" i="9"/>
  <c r="F246" i="9"/>
  <c r="G246" i="9" s="1"/>
  <c r="D280" i="9"/>
  <c r="E280" i="9" s="1"/>
  <c r="F280" i="9"/>
  <c r="G280" i="9" s="1"/>
  <c r="D281" i="9"/>
  <c r="E281" i="9" s="1"/>
  <c r="F281" i="9"/>
  <c r="G281" i="9" s="1"/>
  <c r="D282" i="9"/>
  <c r="E282" i="9" s="1"/>
  <c r="F282" i="9"/>
  <c r="G282" i="9" s="1"/>
  <c r="D283" i="9"/>
  <c r="E283" i="9" s="1"/>
  <c r="H283" i="9" s="1"/>
  <c r="I283" i="9" s="1"/>
  <c r="F283" i="9"/>
  <c r="G283" i="9" s="1"/>
  <c r="D284" i="9"/>
  <c r="E284" i="9" s="1"/>
  <c r="F284" i="9"/>
  <c r="G284" i="9" s="1"/>
  <c r="D285" i="9"/>
  <c r="E285" i="9" s="1"/>
  <c r="F285" i="9"/>
  <c r="G285" i="9" s="1"/>
  <c r="D286" i="9"/>
  <c r="E286" i="9" s="1"/>
  <c r="F286" i="9"/>
  <c r="G286" i="9" s="1"/>
  <c r="D287" i="9"/>
  <c r="E287" i="9" s="1"/>
  <c r="H287" i="9" s="1"/>
  <c r="I287" i="9" s="1"/>
  <c r="F287" i="9"/>
  <c r="G287" i="9" s="1"/>
  <c r="D288" i="9"/>
  <c r="E288" i="9" s="1"/>
  <c r="F288" i="9"/>
  <c r="G288" i="9" s="1"/>
  <c r="D289" i="9"/>
  <c r="E289" i="9" s="1"/>
  <c r="F289" i="9"/>
  <c r="G289" i="9" s="1"/>
  <c r="D290" i="9"/>
  <c r="E290" i="9" s="1"/>
  <c r="F290" i="9"/>
  <c r="G290" i="9" s="1"/>
  <c r="D291" i="9"/>
  <c r="E291" i="9" s="1"/>
  <c r="H291" i="9" s="1"/>
  <c r="I291" i="9" s="1"/>
  <c r="F291" i="9"/>
  <c r="G291" i="9" s="1"/>
  <c r="D292" i="9"/>
  <c r="E292" i="9" s="1"/>
  <c r="F292" i="9"/>
  <c r="G292" i="9" s="1"/>
  <c r="D293" i="9"/>
  <c r="E293" i="9" s="1"/>
  <c r="F293" i="9"/>
  <c r="G293" i="9" s="1"/>
  <c r="D294" i="9"/>
  <c r="E294" i="9" s="1"/>
  <c r="F294" i="9"/>
  <c r="G294" i="9" s="1"/>
  <c r="D295" i="9"/>
  <c r="E295" i="9" s="1"/>
  <c r="H295" i="9" s="1"/>
  <c r="I295" i="9" s="1"/>
  <c r="F295" i="9"/>
  <c r="G295" i="9" s="1"/>
  <c r="D296" i="9"/>
  <c r="E296" i="9" s="1"/>
  <c r="F296" i="9"/>
  <c r="G296" i="9" s="1"/>
  <c r="D297" i="9"/>
  <c r="E297" i="9" s="1"/>
  <c r="F297" i="9"/>
  <c r="G297" i="9" s="1"/>
  <c r="D298" i="9"/>
  <c r="E298" i="9" s="1"/>
  <c r="F298" i="9"/>
  <c r="G298" i="9" s="1"/>
  <c r="D299" i="9"/>
  <c r="E299" i="9" s="1"/>
  <c r="H299" i="9" s="1"/>
  <c r="I299" i="9" s="1"/>
  <c r="F299" i="9"/>
  <c r="G299" i="9" s="1"/>
  <c r="D300" i="9"/>
  <c r="E300" i="9" s="1"/>
  <c r="F300" i="9"/>
  <c r="G300" i="9" s="1"/>
  <c r="D301" i="9"/>
  <c r="E301" i="9" s="1"/>
  <c r="F301" i="9"/>
  <c r="G301" i="9" s="1"/>
  <c r="D302" i="9"/>
  <c r="E302" i="9" s="1"/>
  <c r="F302" i="9"/>
  <c r="G302" i="9" s="1"/>
  <c r="D303" i="9"/>
  <c r="E303" i="9" s="1"/>
  <c r="H303" i="9" s="1"/>
  <c r="I303" i="9" s="1"/>
  <c r="F303" i="9"/>
  <c r="G303" i="9" s="1"/>
  <c r="D304" i="9"/>
  <c r="E304" i="9" s="1"/>
  <c r="F304" i="9"/>
  <c r="G304" i="9" s="1"/>
  <c r="D305" i="9"/>
  <c r="E305" i="9" s="1"/>
  <c r="F305" i="9"/>
  <c r="G305" i="9" s="1"/>
  <c r="D339" i="9"/>
  <c r="E339" i="9"/>
  <c r="F339" i="9"/>
  <c r="G339" i="9" s="1"/>
  <c r="D340" i="9"/>
  <c r="E340" i="9"/>
  <c r="F340" i="9"/>
  <c r="G340" i="9"/>
  <c r="D341" i="9"/>
  <c r="E341" i="9"/>
  <c r="F341" i="9"/>
  <c r="G341" i="9" s="1"/>
  <c r="D342" i="9"/>
  <c r="E342" i="9"/>
  <c r="F342" i="9"/>
  <c r="G342" i="9"/>
  <c r="D343" i="9"/>
  <c r="E343" i="9"/>
  <c r="F343" i="9"/>
  <c r="G343" i="9" s="1"/>
  <c r="D344" i="9"/>
  <c r="E344" i="9"/>
  <c r="F344" i="9"/>
  <c r="G344" i="9"/>
  <c r="D345" i="9"/>
  <c r="E345" i="9"/>
  <c r="F345" i="9"/>
  <c r="G345" i="9" s="1"/>
  <c r="D346" i="9"/>
  <c r="E346" i="9"/>
  <c r="F346" i="9"/>
  <c r="G346" i="9"/>
  <c r="D347" i="9"/>
  <c r="E347" i="9"/>
  <c r="F347" i="9"/>
  <c r="G347" i="9" s="1"/>
  <c r="D348" i="9"/>
  <c r="E348" i="9"/>
  <c r="F348" i="9"/>
  <c r="G348" i="9"/>
  <c r="D349" i="9"/>
  <c r="E349" i="9"/>
  <c r="F349" i="9"/>
  <c r="G349" i="9" s="1"/>
  <c r="D350" i="9"/>
  <c r="E350" i="9"/>
  <c r="F350" i="9"/>
  <c r="G350" i="9"/>
  <c r="D351" i="9"/>
  <c r="E351" i="9"/>
  <c r="F351" i="9"/>
  <c r="G351" i="9" s="1"/>
  <c r="D352" i="9"/>
  <c r="E352" i="9"/>
  <c r="F352" i="9"/>
  <c r="G352" i="9"/>
  <c r="D353" i="9"/>
  <c r="E353" i="9"/>
  <c r="F353" i="9"/>
  <c r="G353" i="9" s="1"/>
  <c r="D354" i="9"/>
  <c r="E354" i="9"/>
  <c r="F354" i="9"/>
  <c r="G354" i="9"/>
  <c r="D355" i="9"/>
  <c r="E355" i="9"/>
  <c r="F355" i="9"/>
  <c r="G355" i="9" s="1"/>
  <c r="D356" i="9"/>
  <c r="E356" i="9"/>
  <c r="F356" i="9"/>
  <c r="G356" i="9"/>
  <c r="D357" i="9"/>
  <c r="E357" i="9"/>
  <c r="F357" i="9"/>
  <c r="G357" i="9" s="1"/>
  <c r="D358" i="9"/>
  <c r="E358" i="9"/>
  <c r="F358" i="9"/>
  <c r="G358" i="9"/>
  <c r="D359" i="9"/>
  <c r="E359" i="9"/>
  <c r="F359" i="9"/>
  <c r="G359" i="9" s="1"/>
  <c r="D360" i="9"/>
  <c r="E360" i="9"/>
  <c r="F360" i="9"/>
  <c r="G360" i="9"/>
  <c r="D361" i="9"/>
  <c r="E361" i="9"/>
  <c r="F361" i="9"/>
  <c r="G361" i="9" s="1"/>
  <c r="D362" i="9"/>
  <c r="E362" i="9"/>
  <c r="F362" i="9"/>
  <c r="G362" i="9"/>
  <c r="D363" i="9"/>
  <c r="E363" i="9"/>
  <c r="F363" i="9"/>
  <c r="G363" i="9" s="1"/>
  <c r="D364" i="9"/>
  <c r="E364" i="9"/>
  <c r="F364" i="9"/>
  <c r="G364" i="9"/>
  <c r="D398" i="9"/>
  <c r="E398" i="9" s="1"/>
  <c r="F398" i="9"/>
  <c r="G398" i="9" s="1"/>
  <c r="D399" i="9"/>
  <c r="E399" i="9" s="1"/>
  <c r="H399" i="9" s="1"/>
  <c r="I399" i="9" s="1"/>
  <c r="F399" i="9"/>
  <c r="G399" i="9" s="1"/>
  <c r="D400" i="9"/>
  <c r="E400" i="9" s="1"/>
  <c r="F400" i="9"/>
  <c r="G400" i="9" s="1"/>
  <c r="D401" i="9"/>
  <c r="E401" i="9" s="1"/>
  <c r="F401" i="9"/>
  <c r="G401" i="9" s="1"/>
  <c r="D402" i="9"/>
  <c r="E402" i="9" s="1"/>
  <c r="F402" i="9"/>
  <c r="G402" i="9" s="1"/>
  <c r="D403" i="9"/>
  <c r="E403" i="9" s="1"/>
  <c r="H403" i="9" s="1"/>
  <c r="I403" i="9" s="1"/>
  <c r="F403" i="9"/>
  <c r="G403" i="9" s="1"/>
  <c r="D404" i="9"/>
  <c r="E404" i="9" s="1"/>
  <c r="F404" i="9"/>
  <c r="G404" i="9" s="1"/>
  <c r="D405" i="9"/>
  <c r="E405" i="9" s="1"/>
  <c r="F405" i="9"/>
  <c r="G405" i="9" s="1"/>
  <c r="D406" i="9"/>
  <c r="E406" i="9" s="1"/>
  <c r="F406" i="9"/>
  <c r="G406" i="9" s="1"/>
  <c r="D407" i="9"/>
  <c r="E407" i="9" s="1"/>
  <c r="H407" i="9" s="1"/>
  <c r="I407" i="9" s="1"/>
  <c r="F407" i="9"/>
  <c r="G407" i="9" s="1"/>
  <c r="D408" i="9"/>
  <c r="E408" i="9" s="1"/>
  <c r="F408" i="9"/>
  <c r="G408" i="9" s="1"/>
  <c r="D409" i="9"/>
  <c r="E409" i="9" s="1"/>
  <c r="F409" i="9"/>
  <c r="G409" i="9" s="1"/>
  <c r="D410" i="9"/>
  <c r="E410" i="9" s="1"/>
  <c r="F410" i="9"/>
  <c r="G410" i="9" s="1"/>
  <c r="D411" i="9"/>
  <c r="E411" i="9" s="1"/>
  <c r="H411" i="9" s="1"/>
  <c r="I411" i="9" s="1"/>
  <c r="F411" i="9"/>
  <c r="G411" i="9" s="1"/>
  <c r="D412" i="9"/>
  <c r="E412" i="9" s="1"/>
  <c r="F412" i="9"/>
  <c r="G412" i="9" s="1"/>
  <c r="D413" i="9"/>
  <c r="E413" i="9" s="1"/>
  <c r="F413" i="9"/>
  <c r="G413" i="9" s="1"/>
  <c r="D414" i="9"/>
  <c r="E414" i="9" s="1"/>
  <c r="F414" i="9"/>
  <c r="G414" i="9" s="1"/>
  <c r="D415" i="9"/>
  <c r="E415" i="9" s="1"/>
  <c r="H415" i="9" s="1"/>
  <c r="I415" i="9" s="1"/>
  <c r="F415" i="9"/>
  <c r="G415" i="9" s="1"/>
  <c r="D416" i="9"/>
  <c r="E416" i="9" s="1"/>
  <c r="F416" i="9"/>
  <c r="G416" i="9" s="1"/>
  <c r="D417" i="9"/>
  <c r="E417" i="9" s="1"/>
  <c r="F417" i="9"/>
  <c r="G417" i="9" s="1"/>
  <c r="D418" i="9"/>
  <c r="E418" i="9" s="1"/>
  <c r="F418" i="9"/>
  <c r="G418" i="9" s="1"/>
  <c r="D419" i="9"/>
  <c r="E419" i="9" s="1"/>
  <c r="H419" i="9" s="1"/>
  <c r="I419" i="9" s="1"/>
  <c r="F419" i="9"/>
  <c r="G419" i="9" s="1"/>
  <c r="D420" i="9"/>
  <c r="E420" i="9" s="1"/>
  <c r="F420" i="9"/>
  <c r="G420" i="9" s="1"/>
  <c r="D421" i="9"/>
  <c r="E421" i="9" s="1"/>
  <c r="F421" i="9"/>
  <c r="G421" i="9" s="1"/>
  <c r="D422" i="9"/>
  <c r="E422" i="9" s="1"/>
  <c r="F422" i="9"/>
  <c r="G422" i="9" s="1"/>
  <c r="D423" i="9"/>
  <c r="E423" i="9" s="1"/>
  <c r="H423" i="9" s="1"/>
  <c r="I423" i="9" s="1"/>
  <c r="F423" i="9"/>
  <c r="G423" i="9" s="1"/>
  <c r="D457" i="9"/>
  <c r="E457" i="9"/>
  <c r="F457" i="9"/>
  <c r="G457" i="9"/>
  <c r="D458" i="9"/>
  <c r="E458" i="9"/>
  <c r="F458" i="9"/>
  <c r="G458" i="9" s="1"/>
  <c r="D459" i="9"/>
  <c r="E459" i="9"/>
  <c r="F459" i="9"/>
  <c r="G459" i="9"/>
  <c r="D460" i="9"/>
  <c r="E460" i="9"/>
  <c r="F460" i="9"/>
  <c r="G460" i="9" s="1"/>
  <c r="D461" i="9"/>
  <c r="E461" i="9"/>
  <c r="F461" i="9"/>
  <c r="G461" i="9"/>
  <c r="D462" i="9"/>
  <c r="E462" i="9"/>
  <c r="F462" i="9"/>
  <c r="G462" i="9" s="1"/>
  <c r="D463" i="9"/>
  <c r="E463" i="9"/>
  <c r="F463" i="9"/>
  <c r="G463" i="9"/>
  <c r="D464" i="9"/>
  <c r="E464" i="9"/>
  <c r="F464" i="9"/>
  <c r="G464" i="9" s="1"/>
  <c r="D465" i="9"/>
  <c r="E465" i="9"/>
  <c r="F465" i="9"/>
  <c r="G465" i="9"/>
  <c r="D466" i="9"/>
  <c r="E466" i="9"/>
  <c r="F466" i="9"/>
  <c r="G466" i="9" s="1"/>
  <c r="D467" i="9"/>
  <c r="E467" i="9"/>
  <c r="F467" i="9"/>
  <c r="G467" i="9"/>
  <c r="D468" i="9"/>
  <c r="E468" i="9"/>
  <c r="F468" i="9"/>
  <c r="G468" i="9" s="1"/>
  <c r="D469" i="9"/>
  <c r="E469" i="9"/>
  <c r="F469" i="9"/>
  <c r="G469" i="9"/>
  <c r="D470" i="9"/>
  <c r="E470" i="9"/>
  <c r="F470" i="9"/>
  <c r="G470" i="9" s="1"/>
  <c r="D471" i="9"/>
  <c r="E471" i="9"/>
  <c r="F471" i="9"/>
  <c r="G471" i="9"/>
  <c r="D472" i="9"/>
  <c r="E472" i="9"/>
  <c r="F472" i="9"/>
  <c r="G472" i="9" s="1"/>
  <c r="D473" i="9"/>
  <c r="E473" i="9"/>
  <c r="F473" i="9"/>
  <c r="G473" i="9"/>
  <c r="D474" i="9"/>
  <c r="E474" i="9"/>
  <c r="F474" i="9"/>
  <c r="G474" i="9" s="1"/>
  <c r="D475" i="9"/>
  <c r="E475" i="9"/>
  <c r="F475" i="9"/>
  <c r="G475" i="9"/>
  <c r="D476" i="9"/>
  <c r="E476" i="9"/>
  <c r="F476" i="9"/>
  <c r="G476" i="9" s="1"/>
  <c r="D477" i="9"/>
  <c r="E477" i="9"/>
  <c r="F477" i="9"/>
  <c r="G477" i="9"/>
  <c r="D478" i="9"/>
  <c r="E478" i="9"/>
  <c r="F478" i="9"/>
  <c r="G478" i="9" s="1"/>
  <c r="D479" i="9"/>
  <c r="E479" i="9"/>
  <c r="F479" i="9"/>
  <c r="G479" i="9"/>
  <c r="D480" i="9"/>
  <c r="E480" i="9"/>
  <c r="F480" i="9"/>
  <c r="G480" i="9" s="1"/>
  <c r="D481" i="9"/>
  <c r="E481" i="9"/>
  <c r="F481" i="9"/>
  <c r="G481" i="9"/>
  <c r="D482" i="9"/>
  <c r="E482" i="9"/>
  <c r="F482" i="9"/>
  <c r="G482" i="9" s="1"/>
  <c r="D516" i="9"/>
  <c r="E516" i="9" s="1"/>
  <c r="F516" i="9"/>
  <c r="G516" i="9" s="1"/>
  <c r="D517" i="9"/>
  <c r="E517" i="9" s="1"/>
  <c r="F517" i="9"/>
  <c r="G517" i="9" s="1"/>
  <c r="D518" i="9"/>
  <c r="E518" i="9" s="1"/>
  <c r="F518" i="9"/>
  <c r="G518" i="9" s="1"/>
  <c r="D519" i="9"/>
  <c r="E519" i="9" s="1"/>
  <c r="H519" i="9" s="1"/>
  <c r="I519" i="9" s="1"/>
  <c r="F519" i="9"/>
  <c r="G519" i="9" s="1"/>
  <c r="D520" i="9"/>
  <c r="E520" i="9" s="1"/>
  <c r="F520" i="9"/>
  <c r="G520" i="9" s="1"/>
  <c r="D521" i="9"/>
  <c r="E521" i="9" s="1"/>
  <c r="F521" i="9"/>
  <c r="G521" i="9" s="1"/>
  <c r="D522" i="9"/>
  <c r="E522" i="9" s="1"/>
  <c r="F522" i="9"/>
  <c r="G522" i="9" s="1"/>
  <c r="D523" i="9"/>
  <c r="E523" i="9" s="1"/>
  <c r="H523" i="9" s="1"/>
  <c r="I523" i="9" s="1"/>
  <c r="F523" i="9"/>
  <c r="G523" i="9" s="1"/>
  <c r="D524" i="9"/>
  <c r="E524" i="9" s="1"/>
  <c r="F524" i="9"/>
  <c r="G524" i="9" s="1"/>
  <c r="D525" i="9"/>
  <c r="E525" i="9" s="1"/>
  <c r="F525" i="9"/>
  <c r="G525" i="9" s="1"/>
  <c r="D526" i="9"/>
  <c r="E526" i="9" s="1"/>
  <c r="F526" i="9"/>
  <c r="G526" i="9" s="1"/>
  <c r="D527" i="9"/>
  <c r="E527" i="9" s="1"/>
  <c r="H527" i="9" s="1"/>
  <c r="I527" i="9" s="1"/>
  <c r="F527" i="9"/>
  <c r="G527" i="9" s="1"/>
  <c r="D528" i="9"/>
  <c r="E528" i="9" s="1"/>
  <c r="F528" i="9"/>
  <c r="G528" i="9" s="1"/>
  <c r="D529" i="9"/>
  <c r="E529" i="9" s="1"/>
  <c r="H529" i="9" s="1"/>
  <c r="I529" i="9" s="1"/>
  <c r="F529" i="9"/>
  <c r="G529" i="9" s="1"/>
  <c r="D530" i="9"/>
  <c r="E530" i="9" s="1"/>
  <c r="F530" i="9"/>
  <c r="G530" i="9" s="1"/>
  <c r="D531" i="9"/>
  <c r="E531" i="9" s="1"/>
  <c r="H531" i="9" s="1"/>
  <c r="I531" i="9" s="1"/>
  <c r="F531" i="9"/>
  <c r="G531" i="9" s="1"/>
  <c r="D532" i="9"/>
  <c r="E532" i="9" s="1"/>
  <c r="F532" i="9"/>
  <c r="G532" i="9" s="1"/>
  <c r="D533" i="9"/>
  <c r="E533" i="9" s="1"/>
  <c r="H533" i="9" s="1"/>
  <c r="I533" i="9" s="1"/>
  <c r="F533" i="9"/>
  <c r="G533" i="9" s="1"/>
  <c r="D534" i="9"/>
  <c r="E534" i="9" s="1"/>
  <c r="F534" i="9"/>
  <c r="G534" i="9" s="1"/>
  <c r="H534" i="9" s="1"/>
  <c r="I534" i="9" s="1"/>
  <c r="K534" i="9" s="1"/>
  <c r="D535" i="9"/>
  <c r="E535" i="9" s="1"/>
  <c r="H535" i="9" s="1"/>
  <c r="I535" i="9" s="1"/>
  <c r="F535" i="9"/>
  <c r="G535" i="9" s="1"/>
  <c r="D536" i="9"/>
  <c r="E536" i="9" s="1"/>
  <c r="F536" i="9"/>
  <c r="G536" i="9" s="1"/>
  <c r="H536" i="9" s="1"/>
  <c r="I536" i="9" s="1"/>
  <c r="K536" i="9" s="1"/>
  <c r="D537" i="9"/>
  <c r="E537" i="9" s="1"/>
  <c r="F537" i="9"/>
  <c r="G537" i="9" s="1"/>
  <c r="H537" i="9"/>
  <c r="I537" i="9" s="1"/>
  <c r="D538" i="9"/>
  <c r="E538" i="9" s="1"/>
  <c r="F538" i="9"/>
  <c r="G538" i="9" s="1"/>
  <c r="H538" i="9" s="1"/>
  <c r="I538" i="9" s="1"/>
  <c r="K538" i="9" s="1"/>
  <c r="D539" i="9"/>
  <c r="E539" i="9" s="1"/>
  <c r="F539" i="9"/>
  <c r="G539" i="9" s="1"/>
  <c r="H539" i="9"/>
  <c r="I539" i="9" s="1"/>
  <c r="D540" i="9"/>
  <c r="E540" i="9" s="1"/>
  <c r="F540" i="9"/>
  <c r="G540" i="9" s="1"/>
  <c r="H540" i="9" s="1"/>
  <c r="I540" i="9" s="1"/>
  <c r="K540" i="9" s="1"/>
  <c r="D541" i="9"/>
  <c r="E541" i="9" s="1"/>
  <c r="F541" i="9"/>
  <c r="G541" i="9" s="1"/>
  <c r="H541" i="9"/>
  <c r="I541" i="9" s="1"/>
  <c r="H332" i="9"/>
  <c r="H391" i="9"/>
  <c r="H390" i="9"/>
  <c r="H450" i="9"/>
  <c r="H449" i="9"/>
  <c r="H509" i="9"/>
  <c r="H508" i="9"/>
  <c r="N541" i="9"/>
  <c r="O541" i="9"/>
  <c r="P541" i="9"/>
  <c r="Q541" i="9" s="1"/>
  <c r="N540" i="9"/>
  <c r="O540" i="9"/>
  <c r="P540" i="9"/>
  <c r="Q540" i="9"/>
  <c r="N539" i="9"/>
  <c r="O539" i="9"/>
  <c r="P539" i="9"/>
  <c r="Q539" i="9" s="1"/>
  <c r="N538" i="9"/>
  <c r="O538" i="9"/>
  <c r="P538" i="9"/>
  <c r="Q538" i="9"/>
  <c r="N537" i="9"/>
  <c r="O537" i="9"/>
  <c r="P537" i="9"/>
  <c r="Q537" i="9" s="1"/>
  <c r="N536" i="9"/>
  <c r="O536" i="9"/>
  <c r="P536" i="9"/>
  <c r="Q536" i="9"/>
  <c r="N535" i="9"/>
  <c r="O535" i="9"/>
  <c r="P535" i="9"/>
  <c r="Q535" i="9" s="1"/>
  <c r="N534" i="9"/>
  <c r="O534" i="9"/>
  <c r="P534" i="9"/>
  <c r="Q534" i="9"/>
  <c r="N533" i="9"/>
  <c r="O533" i="9"/>
  <c r="P533" i="9"/>
  <c r="Q533" i="9" s="1"/>
  <c r="N532" i="9"/>
  <c r="O532" i="9"/>
  <c r="P532" i="9"/>
  <c r="Q532" i="9"/>
  <c r="N531" i="9"/>
  <c r="O531" i="9"/>
  <c r="P531" i="9"/>
  <c r="Q531" i="9" s="1"/>
  <c r="N530" i="9"/>
  <c r="O530" i="9"/>
  <c r="P530" i="9"/>
  <c r="Q530" i="9"/>
  <c r="N529" i="9"/>
  <c r="O529" i="9"/>
  <c r="P529" i="9"/>
  <c r="Q529" i="9" s="1"/>
  <c r="N528" i="9"/>
  <c r="O528" i="9"/>
  <c r="P528" i="9"/>
  <c r="Q528" i="9"/>
  <c r="N527" i="9"/>
  <c r="O527" i="9"/>
  <c r="P527" i="9"/>
  <c r="Q527" i="9" s="1"/>
  <c r="N526" i="9"/>
  <c r="O526" i="9"/>
  <c r="P526" i="9"/>
  <c r="Q526" i="9"/>
  <c r="N525" i="9"/>
  <c r="O525" i="9"/>
  <c r="P525" i="9"/>
  <c r="Q525" i="9" s="1"/>
  <c r="N524" i="9"/>
  <c r="O524" i="9"/>
  <c r="P524" i="9"/>
  <c r="Q524" i="9"/>
  <c r="N523" i="9"/>
  <c r="O523" i="9"/>
  <c r="P523" i="9"/>
  <c r="Q523" i="9" s="1"/>
  <c r="N522" i="9"/>
  <c r="O522" i="9"/>
  <c r="P522" i="9"/>
  <c r="Q522" i="9"/>
  <c r="N521" i="9"/>
  <c r="O521" i="9"/>
  <c r="P521" i="9"/>
  <c r="Q521" i="9" s="1"/>
  <c r="N520" i="9"/>
  <c r="O520" i="9"/>
  <c r="P520" i="9"/>
  <c r="Q520" i="9"/>
  <c r="N519" i="9"/>
  <c r="O519" i="9"/>
  <c r="P519" i="9"/>
  <c r="Q519" i="9" s="1"/>
  <c r="N518" i="9"/>
  <c r="O518" i="9"/>
  <c r="P518" i="9"/>
  <c r="Q518" i="9"/>
  <c r="N517" i="9"/>
  <c r="O517" i="9" s="1"/>
  <c r="P517" i="9"/>
  <c r="Q517" i="9" s="1"/>
  <c r="N516" i="9"/>
  <c r="O516" i="9"/>
  <c r="P516" i="9"/>
  <c r="Q516" i="9"/>
  <c r="D510" i="9"/>
  <c r="J512" i="9" s="1"/>
  <c r="F512" i="9"/>
  <c r="E512" i="9"/>
  <c r="C512" i="9"/>
  <c r="C510" i="9"/>
  <c r="I511" i="9" s="1"/>
  <c r="I509" i="9"/>
  <c r="G509" i="9"/>
  <c r="F509" i="9"/>
  <c r="E509" i="9"/>
  <c r="D509" i="9"/>
  <c r="C509" i="9"/>
  <c r="I508" i="9"/>
  <c r="G508" i="9"/>
  <c r="F508" i="9"/>
  <c r="E508" i="9"/>
  <c r="D508" i="9"/>
  <c r="C508" i="9"/>
  <c r="N482" i="9"/>
  <c r="O482" i="9" s="1"/>
  <c r="P482" i="9"/>
  <c r="Q482" i="9" s="1"/>
  <c r="R482" i="9" s="1"/>
  <c r="S482" i="9" s="1"/>
  <c r="N481" i="9"/>
  <c r="O481" i="9" s="1"/>
  <c r="P481" i="9"/>
  <c r="Q481" i="9" s="1"/>
  <c r="R481" i="9" s="1"/>
  <c r="S481" i="9" s="1"/>
  <c r="U481" i="9" s="1"/>
  <c r="N480" i="9"/>
  <c r="O480" i="9" s="1"/>
  <c r="P480" i="9"/>
  <c r="Q480" i="9" s="1"/>
  <c r="R480" i="9"/>
  <c r="S480" i="9" s="1"/>
  <c r="N479" i="9"/>
  <c r="O479" i="9" s="1"/>
  <c r="P479" i="9"/>
  <c r="Q479" i="9" s="1"/>
  <c r="R479" i="9" s="1"/>
  <c r="S479" i="9" s="1"/>
  <c r="U479" i="9" s="1"/>
  <c r="N478" i="9"/>
  <c r="O478" i="9" s="1"/>
  <c r="P478" i="9"/>
  <c r="Q478" i="9" s="1"/>
  <c r="R478" i="9"/>
  <c r="S478" i="9" s="1"/>
  <c r="N477" i="9"/>
  <c r="O477" i="9" s="1"/>
  <c r="P477" i="9"/>
  <c r="Q477" i="9" s="1"/>
  <c r="R477" i="9" s="1"/>
  <c r="S477" i="9" s="1"/>
  <c r="U477" i="9" s="1"/>
  <c r="N476" i="9"/>
  <c r="O476" i="9" s="1"/>
  <c r="P476" i="9"/>
  <c r="Q476" i="9" s="1"/>
  <c r="R476" i="9"/>
  <c r="S476" i="9" s="1"/>
  <c r="N475" i="9"/>
  <c r="O475" i="9" s="1"/>
  <c r="P475" i="9"/>
  <c r="Q475" i="9" s="1"/>
  <c r="N474" i="9"/>
  <c r="O474" i="9" s="1"/>
  <c r="R474" i="9" s="1"/>
  <c r="S474" i="9" s="1"/>
  <c r="P474" i="9"/>
  <c r="Q474" i="9" s="1"/>
  <c r="N473" i="9"/>
  <c r="O473" i="9" s="1"/>
  <c r="P473" i="9"/>
  <c r="Q473" i="9" s="1"/>
  <c r="N472" i="9"/>
  <c r="O472" i="9" s="1"/>
  <c r="R472" i="9" s="1"/>
  <c r="S472" i="9" s="1"/>
  <c r="P472" i="9"/>
  <c r="Q472" i="9" s="1"/>
  <c r="N471" i="9"/>
  <c r="O471" i="9" s="1"/>
  <c r="R471" i="9" s="1"/>
  <c r="S471" i="9" s="1"/>
  <c r="P471" i="9"/>
  <c r="Q471" i="9" s="1"/>
  <c r="N470" i="9"/>
  <c r="O470" i="9" s="1"/>
  <c r="P470" i="9"/>
  <c r="Q470" i="9" s="1"/>
  <c r="N469" i="9"/>
  <c r="O469" i="9" s="1"/>
  <c r="P469" i="9"/>
  <c r="Q469" i="9" s="1"/>
  <c r="N468" i="9"/>
  <c r="O468" i="9" s="1"/>
  <c r="P468" i="9"/>
  <c r="Q468" i="9" s="1"/>
  <c r="N467" i="9"/>
  <c r="O467" i="9" s="1"/>
  <c r="R467" i="9" s="1"/>
  <c r="S467" i="9" s="1"/>
  <c r="P467" i="9"/>
  <c r="Q467" i="9" s="1"/>
  <c r="N466" i="9"/>
  <c r="O466" i="9" s="1"/>
  <c r="P466" i="9"/>
  <c r="Q466" i="9" s="1"/>
  <c r="N465" i="9"/>
  <c r="O465" i="9" s="1"/>
  <c r="P465" i="9"/>
  <c r="Q465" i="9" s="1"/>
  <c r="N464" i="9"/>
  <c r="O464" i="9" s="1"/>
  <c r="P464" i="9"/>
  <c r="Q464" i="9" s="1"/>
  <c r="N463" i="9"/>
  <c r="O463" i="9" s="1"/>
  <c r="R463" i="9" s="1"/>
  <c r="S463" i="9" s="1"/>
  <c r="P463" i="9"/>
  <c r="Q463" i="9" s="1"/>
  <c r="N462" i="9"/>
  <c r="O462" i="9" s="1"/>
  <c r="P462" i="9"/>
  <c r="Q462" i="9" s="1"/>
  <c r="N461" i="9"/>
  <c r="O461" i="9" s="1"/>
  <c r="P461" i="9"/>
  <c r="Q461" i="9" s="1"/>
  <c r="N460" i="9"/>
  <c r="O460" i="9" s="1"/>
  <c r="P460" i="9"/>
  <c r="Q460" i="9" s="1"/>
  <c r="N459" i="9"/>
  <c r="O459" i="9" s="1"/>
  <c r="R459" i="9" s="1"/>
  <c r="S459" i="9" s="1"/>
  <c r="P459" i="9"/>
  <c r="Q459" i="9" s="1"/>
  <c r="N458" i="9"/>
  <c r="O458" i="9" s="1"/>
  <c r="P458" i="9"/>
  <c r="Q458" i="9" s="1"/>
  <c r="N457" i="9"/>
  <c r="O457" i="9" s="1"/>
  <c r="P457" i="9"/>
  <c r="Q457" i="9" s="1"/>
  <c r="D451" i="9"/>
  <c r="J453" i="9" s="1"/>
  <c r="E453" i="9"/>
  <c r="C451" i="9"/>
  <c r="J452" i="9" s="1"/>
  <c r="C452" i="9"/>
  <c r="I450" i="9"/>
  <c r="G450" i="9"/>
  <c r="F450" i="9"/>
  <c r="E450" i="9"/>
  <c r="D450" i="9"/>
  <c r="C450" i="9"/>
  <c r="I449" i="9"/>
  <c r="G449" i="9"/>
  <c r="F449" i="9"/>
  <c r="E449" i="9"/>
  <c r="D449" i="9"/>
  <c r="C449" i="9"/>
  <c r="N423" i="9"/>
  <c r="O423" i="9" s="1"/>
  <c r="R423" i="9" s="1"/>
  <c r="S423" i="9" s="1"/>
  <c r="P423" i="9"/>
  <c r="Q423" i="9"/>
  <c r="N422" i="9"/>
  <c r="O422" i="9"/>
  <c r="R422" i="9" s="1"/>
  <c r="S422" i="9" s="1"/>
  <c r="P422" i="9"/>
  <c r="Q422" i="9" s="1"/>
  <c r="N421" i="9"/>
  <c r="O421" i="9" s="1"/>
  <c r="R421" i="9" s="1"/>
  <c r="S421" i="9" s="1"/>
  <c r="P421" i="9"/>
  <c r="Q421" i="9"/>
  <c r="N420" i="9"/>
  <c r="O420" i="9"/>
  <c r="P420" i="9"/>
  <c r="Q420" i="9" s="1"/>
  <c r="N419" i="9"/>
  <c r="O419" i="9" s="1"/>
  <c r="R419" i="9" s="1"/>
  <c r="S419" i="9" s="1"/>
  <c r="P419" i="9"/>
  <c r="Q419" i="9"/>
  <c r="N418" i="9"/>
  <c r="O418" i="9"/>
  <c r="R418" i="9" s="1"/>
  <c r="S418" i="9" s="1"/>
  <c r="P418" i="9"/>
  <c r="Q418" i="9" s="1"/>
  <c r="N417" i="9"/>
  <c r="O417" i="9" s="1"/>
  <c r="R417" i="9" s="1"/>
  <c r="S417" i="9" s="1"/>
  <c r="P417" i="9"/>
  <c r="Q417" i="9"/>
  <c r="N416" i="9"/>
  <c r="O416" i="9"/>
  <c r="R416" i="9" s="1"/>
  <c r="S416" i="9" s="1"/>
  <c r="P416" i="9"/>
  <c r="Q416" i="9" s="1"/>
  <c r="N415" i="9"/>
  <c r="O415" i="9" s="1"/>
  <c r="R415" i="9" s="1"/>
  <c r="S415" i="9" s="1"/>
  <c r="P415" i="9"/>
  <c r="Q415" i="9"/>
  <c r="N414" i="9"/>
  <c r="O414" i="9"/>
  <c r="R414" i="9" s="1"/>
  <c r="S414" i="9" s="1"/>
  <c r="P414" i="9"/>
  <c r="Q414" i="9" s="1"/>
  <c r="N413" i="9"/>
  <c r="O413" i="9" s="1"/>
  <c r="R413" i="9" s="1"/>
  <c r="S413" i="9" s="1"/>
  <c r="P413" i="9"/>
  <c r="Q413" i="9"/>
  <c r="N412" i="9"/>
  <c r="O412" i="9"/>
  <c r="P412" i="9"/>
  <c r="Q412" i="9" s="1"/>
  <c r="N411" i="9"/>
  <c r="O411" i="9" s="1"/>
  <c r="R411" i="9" s="1"/>
  <c r="S411" i="9" s="1"/>
  <c r="P411" i="9"/>
  <c r="Q411" i="9"/>
  <c r="N410" i="9"/>
  <c r="O410" i="9"/>
  <c r="R410" i="9" s="1"/>
  <c r="S410" i="9" s="1"/>
  <c r="P410" i="9"/>
  <c r="Q410" i="9" s="1"/>
  <c r="N409" i="9"/>
  <c r="O409" i="9" s="1"/>
  <c r="R409" i="9" s="1"/>
  <c r="S409" i="9" s="1"/>
  <c r="P409" i="9"/>
  <c r="Q409" i="9"/>
  <c r="N408" i="9"/>
  <c r="O408" i="9"/>
  <c r="R408" i="9" s="1"/>
  <c r="S408" i="9" s="1"/>
  <c r="P408" i="9"/>
  <c r="Q408" i="9" s="1"/>
  <c r="N407" i="9"/>
  <c r="O407" i="9" s="1"/>
  <c r="R407" i="9" s="1"/>
  <c r="S407" i="9" s="1"/>
  <c r="P407" i="9"/>
  <c r="Q407" i="9"/>
  <c r="N406" i="9"/>
  <c r="O406" i="9"/>
  <c r="R406" i="9" s="1"/>
  <c r="S406" i="9" s="1"/>
  <c r="P406" i="9"/>
  <c r="Q406" i="9" s="1"/>
  <c r="N405" i="9"/>
  <c r="O405" i="9" s="1"/>
  <c r="R405" i="9" s="1"/>
  <c r="S405" i="9" s="1"/>
  <c r="P405" i="9"/>
  <c r="Q405" i="9"/>
  <c r="N404" i="9"/>
  <c r="O404" i="9"/>
  <c r="P404" i="9"/>
  <c r="Q404" i="9" s="1"/>
  <c r="N403" i="9"/>
  <c r="O403" i="9" s="1"/>
  <c r="R403" i="9" s="1"/>
  <c r="S403" i="9" s="1"/>
  <c r="P403" i="9"/>
  <c r="Q403" i="9"/>
  <c r="N402" i="9"/>
  <c r="O402" i="9"/>
  <c r="R402" i="9" s="1"/>
  <c r="S402" i="9" s="1"/>
  <c r="P402" i="9"/>
  <c r="Q402" i="9" s="1"/>
  <c r="N401" i="9"/>
  <c r="O401" i="9" s="1"/>
  <c r="R401" i="9" s="1"/>
  <c r="S401" i="9" s="1"/>
  <c r="P401" i="9"/>
  <c r="Q401" i="9"/>
  <c r="N400" i="9"/>
  <c r="O400" i="9"/>
  <c r="R400" i="9" s="1"/>
  <c r="S400" i="9" s="1"/>
  <c r="P400" i="9"/>
  <c r="Q400" i="9" s="1"/>
  <c r="N399" i="9"/>
  <c r="O399" i="9" s="1"/>
  <c r="R399" i="9" s="1"/>
  <c r="S399" i="9" s="1"/>
  <c r="P399" i="9"/>
  <c r="Q399" i="9"/>
  <c r="N398" i="9"/>
  <c r="O398" i="9"/>
  <c r="R398" i="9" s="1"/>
  <c r="S398" i="9" s="1"/>
  <c r="P398" i="9"/>
  <c r="Q398" i="9" s="1"/>
  <c r="D392" i="9"/>
  <c r="E394" i="9" s="1"/>
  <c r="C392" i="9"/>
  <c r="I391" i="9"/>
  <c r="G391" i="9"/>
  <c r="F391" i="9"/>
  <c r="E391" i="9"/>
  <c r="D391" i="9"/>
  <c r="C391" i="9"/>
  <c r="I390" i="9"/>
  <c r="G390" i="9"/>
  <c r="F390" i="9"/>
  <c r="E390" i="9"/>
  <c r="D390" i="9"/>
  <c r="C390" i="9"/>
  <c r="N364" i="9"/>
  <c r="O364" i="9" s="1"/>
  <c r="P364" i="9"/>
  <c r="Q364" i="9" s="1"/>
  <c r="N363" i="9"/>
  <c r="O363" i="9" s="1"/>
  <c r="P363" i="9"/>
  <c r="Q363" i="9" s="1"/>
  <c r="N362" i="9"/>
  <c r="O362" i="9" s="1"/>
  <c r="P362" i="9"/>
  <c r="Q362" i="9" s="1"/>
  <c r="N361" i="9"/>
  <c r="O361" i="9" s="1"/>
  <c r="R361" i="9" s="1"/>
  <c r="S361" i="9" s="1"/>
  <c r="P361" i="9"/>
  <c r="Q361" i="9" s="1"/>
  <c r="N360" i="9"/>
  <c r="O360" i="9" s="1"/>
  <c r="P360" i="9"/>
  <c r="Q360" i="9" s="1"/>
  <c r="N359" i="9"/>
  <c r="O359" i="9" s="1"/>
  <c r="P359" i="9"/>
  <c r="Q359" i="9" s="1"/>
  <c r="N358" i="9"/>
  <c r="O358" i="9" s="1"/>
  <c r="P358" i="9"/>
  <c r="Q358" i="9" s="1"/>
  <c r="N357" i="9"/>
  <c r="O357" i="9" s="1"/>
  <c r="R357" i="9" s="1"/>
  <c r="S357" i="9" s="1"/>
  <c r="P357" i="9"/>
  <c r="Q357" i="9" s="1"/>
  <c r="N356" i="9"/>
  <c r="O356" i="9" s="1"/>
  <c r="P356" i="9"/>
  <c r="Q356" i="9" s="1"/>
  <c r="N355" i="9"/>
  <c r="O355" i="9" s="1"/>
  <c r="P355" i="9"/>
  <c r="Q355" i="9" s="1"/>
  <c r="N354" i="9"/>
  <c r="O354" i="9" s="1"/>
  <c r="P354" i="9"/>
  <c r="Q354" i="9" s="1"/>
  <c r="N353" i="9"/>
  <c r="O353" i="9" s="1"/>
  <c r="R353" i="9" s="1"/>
  <c r="S353" i="9" s="1"/>
  <c r="P353" i="9"/>
  <c r="Q353" i="9" s="1"/>
  <c r="N352" i="9"/>
  <c r="O352" i="9" s="1"/>
  <c r="P352" i="9"/>
  <c r="Q352" i="9" s="1"/>
  <c r="N351" i="9"/>
  <c r="O351" i="9" s="1"/>
  <c r="P351" i="9"/>
  <c r="Q351" i="9" s="1"/>
  <c r="N350" i="9"/>
  <c r="O350" i="9" s="1"/>
  <c r="P350" i="9"/>
  <c r="Q350" i="9" s="1"/>
  <c r="N349" i="9"/>
  <c r="O349" i="9" s="1"/>
  <c r="R349" i="9" s="1"/>
  <c r="S349" i="9" s="1"/>
  <c r="P349" i="9"/>
  <c r="Q349" i="9" s="1"/>
  <c r="N348" i="9"/>
  <c r="O348" i="9" s="1"/>
  <c r="P348" i="9"/>
  <c r="Q348" i="9" s="1"/>
  <c r="N347" i="9"/>
  <c r="O347" i="9" s="1"/>
  <c r="P347" i="9"/>
  <c r="Q347" i="9" s="1"/>
  <c r="N346" i="9"/>
  <c r="O346" i="9" s="1"/>
  <c r="P346" i="9"/>
  <c r="Q346" i="9" s="1"/>
  <c r="N345" i="9"/>
  <c r="O345" i="9" s="1"/>
  <c r="R345" i="9" s="1"/>
  <c r="S345" i="9" s="1"/>
  <c r="P345" i="9"/>
  <c r="Q345" i="9" s="1"/>
  <c r="N344" i="9"/>
  <c r="O344" i="9" s="1"/>
  <c r="P344" i="9"/>
  <c r="Q344" i="9" s="1"/>
  <c r="N343" i="9"/>
  <c r="O343" i="9" s="1"/>
  <c r="P343" i="9"/>
  <c r="Q343" i="9" s="1"/>
  <c r="N342" i="9"/>
  <c r="O342" i="9" s="1"/>
  <c r="P342" i="9"/>
  <c r="Q342" i="9" s="1"/>
  <c r="N341" i="9"/>
  <c r="O341" i="9" s="1"/>
  <c r="R341" i="9" s="1"/>
  <c r="S341" i="9" s="1"/>
  <c r="P341" i="9"/>
  <c r="Q341" i="9" s="1"/>
  <c r="N340" i="9"/>
  <c r="O340" i="9" s="1"/>
  <c r="P340" i="9"/>
  <c r="Q340" i="9" s="1"/>
  <c r="N339" i="9"/>
  <c r="O339" i="9" s="1"/>
  <c r="P339" i="9"/>
  <c r="Q339" i="9" s="1"/>
  <c r="D333" i="9"/>
  <c r="J335" i="9" s="1"/>
  <c r="C333" i="9"/>
  <c r="C334" i="9" s="1"/>
  <c r="I332" i="9"/>
  <c r="G332" i="9"/>
  <c r="F332" i="9"/>
  <c r="E332" i="9"/>
  <c r="D332" i="9"/>
  <c r="C332" i="9"/>
  <c r="J512" i="4"/>
  <c r="I512" i="4"/>
  <c r="H512" i="4"/>
  <c r="G512" i="4"/>
  <c r="F512" i="4"/>
  <c r="E512" i="4"/>
  <c r="C512" i="4"/>
  <c r="J511" i="4"/>
  <c r="H511" i="4"/>
  <c r="G511" i="4"/>
  <c r="F511" i="4"/>
  <c r="J509" i="4"/>
  <c r="I509" i="4"/>
  <c r="H509" i="4"/>
  <c r="G509" i="4"/>
  <c r="F509" i="4"/>
  <c r="E509" i="4"/>
  <c r="C509" i="4"/>
  <c r="J508" i="4"/>
  <c r="I508" i="4"/>
  <c r="H508" i="4"/>
  <c r="G508" i="4"/>
  <c r="F508" i="4"/>
  <c r="E508" i="4"/>
  <c r="C508" i="4"/>
  <c r="J453" i="4"/>
  <c r="I453" i="4"/>
  <c r="H453" i="4"/>
  <c r="G453" i="4"/>
  <c r="F453" i="4"/>
  <c r="E453" i="4"/>
  <c r="C453" i="4"/>
  <c r="J452" i="4"/>
  <c r="F452" i="4"/>
  <c r="C452" i="4"/>
  <c r="J450" i="4"/>
  <c r="I450" i="4"/>
  <c r="H450" i="4"/>
  <c r="G450" i="4"/>
  <c r="F450" i="4"/>
  <c r="E450" i="4"/>
  <c r="C450" i="4"/>
  <c r="J449" i="4"/>
  <c r="I449" i="4"/>
  <c r="H449" i="4"/>
  <c r="G449" i="4"/>
  <c r="F449" i="4"/>
  <c r="E449" i="4"/>
  <c r="C449" i="4"/>
  <c r="J394" i="4"/>
  <c r="I394" i="4"/>
  <c r="H394" i="4"/>
  <c r="G394" i="4"/>
  <c r="F394" i="4"/>
  <c r="E394" i="4"/>
  <c r="C394" i="4"/>
  <c r="J393" i="4"/>
  <c r="I393" i="4"/>
  <c r="H393" i="4"/>
  <c r="G393" i="4"/>
  <c r="F393" i="4"/>
  <c r="E393" i="4"/>
  <c r="C393" i="4"/>
  <c r="J391" i="4"/>
  <c r="I391" i="4"/>
  <c r="H391" i="4"/>
  <c r="G391" i="4"/>
  <c r="F391" i="4"/>
  <c r="E391" i="4"/>
  <c r="C391" i="4"/>
  <c r="J390" i="4"/>
  <c r="I390" i="4"/>
  <c r="H390" i="4"/>
  <c r="G390" i="4"/>
  <c r="F390" i="4"/>
  <c r="E390" i="4"/>
  <c r="C390" i="4"/>
  <c r="C335" i="4"/>
  <c r="J332" i="4"/>
  <c r="I332" i="4"/>
  <c r="H332" i="4"/>
  <c r="G332" i="4"/>
  <c r="F332" i="4"/>
  <c r="E332" i="4"/>
  <c r="C332" i="4"/>
  <c r="J331" i="4"/>
  <c r="I331" i="4"/>
  <c r="H331" i="4"/>
  <c r="G331" i="4"/>
  <c r="F331" i="4"/>
  <c r="E331" i="4"/>
  <c r="C331" i="4"/>
  <c r="D274" i="9"/>
  <c r="J276" i="9" s="1"/>
  <c r="I276" i="9"/>
  <c r="C276" i="9"/>
  <c r="C274" i="9"/>
  <c r="J275" i="9" s="1"/>
  <c r="J273" i="9"/>
  <c r="I273" i="9"/>
  <c r="G273" i="9"/>
  <c r="F273" i="9"/>
  <c r="E273" i="9"/>
  <c r="D273" i="9"/>
  <c r="C273" i="9"/>
  <c r="J272" i="9"/>
  <c r="I272" i="9"/>
  <c r="G272" i="9"/>
  <c r="F272" i="9"/>
  <c r="E272" i="9"/>
  <c r="D272" i="9"/>
  <c r="C272" i="9"/>
  <c r="D215" i="9"/>
  <c r="J217" i="9" s="1"/>
  <c r="C215" i="9"/>
  <c r="J216" i="9" s="1"/>
  <c r="I216" i="9"/>
  <c r="G216" i="9"/>
  <c r="C216" i="9"/>
  <c r="J214" i="9"/>
  <c r="I214" i="9"/>
  <c r="G214" i="9"/>
  <c r="F214" i="9"/>
  <c r="E214" i="9"/>
  <c r="D214" i="9"/>
  <c r="C214" i="9"/>
  <c r="J213" i="9"/>
  <c r="I213" i="9"/>
  <c r="G213" i="9"/>
  <c r="F213" i="9"/>
  <c r="E213" i="9"/>
  <c r="D213" i="9"/>
  <c r="C213" i="9"/>
  <c r="D156" i="9"/>
  <c r="J158" i="9" s="1"/>
  <c r="G158" i="9"/>
  <c r="C158" i="9"/>
  <c r="C156" i="9"/>
  <c r="H157" i="9" s="1"/>
  <c r="I157" i="9"/>
  <c r="F157" i="9"/>
  <c r="D157" i="9"/>
  <c r="J155" i="9"/>
  <c r="I155" i="9"/>
  <c r="G155" i="9"/>
  <c r="F155" i="9"/>
  <c r="E155" i="9"/>
  <c r="D155" i="9"/>
  <c r="C155" i="9"/>
  <c r="J154" i="9"/>
  <c r="I154" i="9"/>
  <c r="G154" i="9"/>
  <c r="F154" i="9"/>
  <c r="E154" i="9"/>
  <c r="D154" i="9"/>
  <c r="C154" i="9"/>
  <c r="D97" i="9"/>
  <c r="J99" i="9" s="1"/>
  <c r="C97" i="9"/>
  <c r="E98" i="9" s="1"/>
  <c r="H98" i="9"/>
  <c r="F98" i="9"/>
  <c r="C98" i="9"/>
  <c r="J96" i="9"/>
  <c r="I96" i="9"/>
  <c r="G96" i="9"/>
  <c r="F96" i="9"/>
  <c r="E96" i="9"/>
  <c r="D96" i="9"/>
  <c r="C96" i="9"/>
  <c r="C36" i="9"/>
  <c r="D36" i="9"/>
  <c r="E36" i="9"/>
  <c r="F36" i="9"/>
  <c r="G36" i="9"/>
  <c r="I36" i="9"/>
  <c r="J36" i="9"/>
  <c r="C37" i="9"/>
  <c r="D37" i="9"/>
  <c r="E37" i="9"/>
  <c r="F37" i="9"/>
  <c r="G37" i="9"/>
  <c r="I37" i="9"/>
  <c r="J37" i="9"/>
  <c r="C38" i="9"/>
  <c r="D39" i="9" s="1"/>
  <c r="D38" i="9"/>
  <c r="C40" i="9" s="1"/>
  <c r="F40" i="9"/>
  <c r="G40" i="9"/>
  <c r="I40" i="9"/>
  <c r="J40" i="9"/>
  <c r="N44" i="9"/>
  <c r="O44" i="9"/>
  <c r="R44" i="9" s="1"/>
  <c r="S44" i="9" s="1"/>
  <c r="P44" i="9"/>
  <c r="Q44" i="9"/>
  <c r="N45" i="9"/>
  <c r="O45" i="9" s="1"/>
  <c r="R45" i="9" s="1"/>
  <c r="S45" i="9" s="1"/>
  <c r="P45" i="9"/>
  <c r="Q45" i="9" s="1"/>
  <c r="N46" i="9"/>
  <c r="O46" i="9" s="1"/>
  <c r="R46" i="9" s="1"/>
  <c r="S46" i="9" s="1"/>
  <c r="P46" i="9"/>
  <c r="Q46" i="9"/>
  <c r="N47" i="9"/>
  <c r="O47" i="9" s="1"/>
  <c r="R47" i="9" s="1"/>
  <c r="S47" i="9" s="1"/>
  <c r="P47" i="9"/>
  <c r="Q47" i="9" s="1"/>
  <c r="N48" i="9"/>
  <c r="O48" i="9" s="1"/>
  <c r="R48" i="9" s="1"/>
  <c r="S48" i="9" s="1"/>
  <c r="P48" i="9"/>
  <c r="Q48" i="9"/>
  <c r="N49" i="9"/>
  <c r="O49" i="9" s="1"/>
  <c r="P49" i="9"/>
  <c r="Q49" i="9" s="1"/>
  <c r="N50" i="9"/>
  <c r="O50" i="9" s="1"/>
  <c r="R50" i="9" s="1"/>
  <c r="S50" i="9" s="1"/>
  <c r="P50" i="9"/>
  <c r="Q50" i="9"/>
  <c r="N51" i="9"/>
  <c r="O51" i="9" s="1"/>
  <c r="R51" i="9" s="1"/>
  <c r="S51" i="9" s="1"/>
  <c r="P51" i="9"/>
  <c r="Q51" i="9" s="1"/>
  <c r="N52" i="9"/>
  <c r="O52" i="9"/>
  <c r="R52" i="9" s="1"/>
  <c r="S52" i="9" s="1"/>
  <c r="P52" i="9"/>
  <c r="Q52" i="9"/>
  <c r="N53" i="9"/>
  <c r="O53" i="9" s="1"/>
  <c r="R53" i="9" s="1"/>
  <c r="S53" i="9" s="1"/>
  <c r="P53" i="9"/>
  <c r="Q53" i="9" s="1"/>
  <c r="N54" i="9"/>
  <c r="O54" i="9" s="1"/>
  <c r="R54" i="9" s="1"/>
  <c r="S54" i="9" s="1"/>
  <c r="P54" i="9"/>
  <c r="Q54" i="9"/>
  <c r="N55" i="9"/>
  <c r="O55" i="9" s="1"/>
  <c r="R55" i="9" s="1"/>
  <c r="S55" i="9" s="1"/>
  <c r="P55" i="9"/>
  <c r="Q55" i="9" s="1"/>
  <c r="N56" i="9"/>
  <c r="O56" i="9" s="1"/>
  <c r="R56" i="9" s="1"/>
  <c r="S56" i="9" s="1"/>
  <c r="P56" i="9"/>
  <c r="Q56" i="9"/>
  <c r="N57" i="9"/>
  <c r="O57" i="9" s="1"/>
  <c r="P57" i="9"/>
  <c r="Q57" i="9" s="1"/>
  <c r="N58" i="9"/>
  <c r="O58" i="9" s="1"/>
  <c r="R58" i="9" s="1"/>
  <c r="S58" i="9" s="1"/>
  <c r="P58" i="9"/>
  <c r="Q58" i="9"/>
  <c r="N59" i="9"/>
  <c r="O59" i="9" s="1"/>
  <c r="R59" i="9" s="1"/>
  <c r="S59" i="9" s="1"/>
  <c r="P59" i="9"/>
  <c r="Q59" i="9" s="1"/>
  <c r="N60" i="9"/>
  <c r="O60" i="9" s="1"/>
  <c r="R60" i="9" s="1"/>
  <c r="S60" i="9" s="1"/>
  <c r="P60" i="9"/>
  <c r="Q60" i="9"/>
  <c r="N61" i="9"/>
  <c r="O61" i="9"/>
  <c r="R61" i="9" s="1"/>
  <c r="S61" i="9" s="1"/>
  <c r="P61" i="9"/>
  <c r="Q61" i="9" s="1"/>
  <c r="N62" i="9"/>
  <c r="O62" i="9"/>
  <c r="P62" i="9"/>
  <c r="Q62" i="9" s="1"/>
  <c r="N63" i="9"/>
  <c r="O63" i="9" s="1"/>
  <c r="R63" i="9" s="1"/>
  <c r="S63" i="9" s="1"/>
  <c r="P63" i="9"/>
  <c r="Q63" i="9" s="1"/>
  <c r="N64" i="9"/>
  <c r="O64" i="9"/>
  <c r="P64" i="9"/>
  <c r="Q64" i="9" s="1"/>
  <c r="N65" i="9"/>
  <c r="O65" i="9"/>
  <c r="R65" i="9" s="1"/>
  <c r="S65" i="9" s="1"/>
  <c r="P65" i="9"/>
  <c r="Q65" i="9" s="1"/>
  <c r="N66" i="9"/>
  <c r="O66" i="9" s="1"/>
  <c r="R66" i="9" s="1"/>
  <c r="S66" i="9" s="1"/>
  <c r="P66" i="9"/>
  <c r="Q66" i="9"/>
  <c r="N67" i="9"/>
  <c r="O67" i="9" s="1"/>
  <c r="R67" i="9" s="1"/>
  <c r="S67" i="9" s="1"/>
  <c r="P67" i="9"/>
  <c r="Q67" i="9" s="1"/>
  <c r="N68" i="9"/>
  <c r="O68" i="9" s="1"/>
  <c r="R68" i="9" s="1"/>
  <c r="S68" i="9" s="1"/>
  <c r="P68" i="9"/>
  <c r="Q68" i="9"/>
  <c r="N69" i="9"/>
  <c r="O69" i="9" s="1"/>
  <c r="R69" i="9" s="1"/>
  <c r="S69" i="9" s="1"/>
  <c r="P69" i="9"/>
  <c r="Q69" i="9" s="1"/>
  <c r="N103" i="9"/>
  <c r="O103" i="9" s="1"/>
  <c r="P103" i="9"/>
  <c r="Q103" i="9" s="1"/>
  <c r="N104" i="9"/>
  <c r="O104" i="9" s="1"/>
  <c r="P104" i="9"/>
  <c r="Q104" i="9" s="1"/>
  <c r="N105" i="9"/>
  <c r="O105" i="9" s="1"/>
  <c r="P105" i="9"/>
  <c r="Q105" i="9" s="1"/>
  <c r="N106" i="9"/>
  <c r="O106" i="9" s="1"/>
  <c r="R106" i="9" s="1"/>
  <c r="S106" i="9" s="1"/>
  <c r="P106" i="9"/>
  <c r="Q106" i="9" s="1"/>
  <c r="N107" i="9"/>
  <c r="O107" i="9" s="1"/>
  <c r="P107" i="9"/>
  <c r="Q107" i="9" s="1"/>
  <c r="N108" i="9"/>
  <c r="O108" i="9" s="1"/>
  <c r="P108" i="9"/>
  <c r="Q108" i="9" s="1"/>
  <c r="N109" i="9"/>
  <c r="O109" i="9" s="1"/>
  <c r="P109" i="9"/>
  <c r="Q109" i="9" s="1"/>
  <c r="N110" i="9"/>
  <c r="O110" i="9" s="1"/>
  <c r="R110" i="9" s="1"/>
  <c r="S110" i="9" s="1"/>
  <c r="P110" i="9"/>
  <c r="Q110" i="9" s="1"/>
  <c r="N111" i="9"/>
  <c r="O111" i="9" s="1"/>
  <c r="P111" i="9"/>
  <c r="Q111" i="9" s="1"/>
  <c r="N112" i="9"/>
  <c r="O112" i="9" s="1"/>
  <c r="P112" i="9"/>
  <c r="Q112" i="9" s="1"/>
  <c r="N113" i="9"/>
  <c r="O113" i="9" s="1"/>
  <c r="P113" i="9"/>
  <c r="Q113" i="9" s="1"/>
  <c r="N114" i="9"/>
  <c r="O114" i="9" s="1"/>
  <c r="R114" i="9" s="1"/>
  <c r="S114" i="9" s="1"/>
  <c r="P114" i="9"/>
  <c r="Q114" i="9" s="1"/>
  <c r="N115" i="9"/>
  <c r="O115" i="9" s="1"/>
  <c r="P115" i="9"/>
  <c r="Q115" i="9" s="1"/>
  <c r="N116" i="9"/>
  <c r="O116" i="9" s="1"/>
  <c r="P116" i="9"/>
  <c r="Q116" i="9" s="1"/>
  <c r="N117" i="9"/>
  <c r="O117" i="9" s="1"/>
  <c r="P117" i="9"/>
  <c r="Q117" i="9" s="1"/>
  <c r="N118" i="9"/>
  <c r="O118" i="9" s="1"/>
  <c r="R118" i="9" s="1"/>
  <c r="S118" i="9" s="1"/>
  <c r="P118" i="9"/>
  <c r="Q118" i="9" s="1"/>
  <c r="N119" i="9"/>
  <c r="O119" i="9" s="1"/>
  <c r="P119" i="9"/>
  <c r="Q119" i="9" s="1"/>
  <c r="N120" i="9"/>
  <c r="O120" i="9" s="1"/>
  <c r="P120" i="9"/>
  <c r="Q120" i="9" s="1"/>
  <c r="N121" i="9"/>
  <c r="O121" i="9" s="1"/>
  <c r="P121" i="9"/>
  <c r="Q121" i="9" s="1"/>
  <c r="N122" i="9"/>
  <c r="O122" i="9" s="1"/>
  <c r="R122" i="9" s="1"/>
  <c r="S122" i="9" s="1"/>
  <c r="P122" i="9"/>
  <c r="Q122" i="9" s="1"/>
  <c r="N123" i="9"/>
  <c r="O123" i="9" s="1"/>
  <c r="P123" i="9"/>
  <c r="Q123" i="9" s="1"/>
  <c r="N124" i="9"/>
  <c r="O124" i="9" s="1"/>
  <c r="P124" i="9"/>
  <c r="Q124" i="9" s="1"/>
  <c r="N125" i="9"/>
  <c r="O125" i="9" s="1"/>
  <c r="P125" i="9"/>
  <c r="Q125" i="9" s="1"/>
  <c r="N126" i="9"/>
  <c r="O126" i="9" s="1"/>
  <c r="R126" i="9" s="1"/>
  <c r="S126" i="9" s="1"/>
  <c r="P126" i="9"/>
  <c r="Q126" i="9" s="1"/>
  <c r="N127" i="9"/>
  <c r="O127" i="9" s="1"/>
  <c r="P127" i="9"/>
  <c r="Q127" i="9" s="1"/>
  <c r="N128" i="9"/>
  <c r="O128" i="9" s="1"/>
  <c r="P128" i="9"/>
  <c r="Q128" i="9" s="1"/>
  <c r="N162" i="9"/>
  <c r="O162" i="9" s="1"/>
  <c r="R162" i="9" s="1"/>
  <c r="S162" i="9" s="1"/>
  <c r="P162" i="9"/>
  <c r="Q162" i="9" s="1"/>
  <c r="N163" i="9"/>
  <c r="O163" i="9" s="1"/>
  <c r="R163" i="9" s="1"/>
  <c r="S163" i="9" s="1"/>
  <c r="P163" i="9"/>
  <c r="Q163" i="9"/>
  <c r="N164" i="9"/>
  <c r="O164" i="9" s="1"/>
  <c r="R164" i="9" s="1"/>
  <c r="S164" i="9" s="1"/>
  <c r="P164" i="9"/>
  <c r="Q164" i="9" s="1"/>
  <c r="N165" i="9"/>
  <c r="O165" i="9" s="1"/>
  <c r="R165" i="9" s="1"/>
  <c r="S165" i="9" s="1"/>
  <c r="P165" i="9"/>
  <c r="Q165" i="9"/>
  <c r="N166" i="9"/>
  <c r="O166" i="9" s="1"/>
  <c r="R166" i="9" s="1"/>
  <c r="S166" i="9" s="1"/>
  <c r="P166" i="9"/>
  <c r="Q166" i="9" s="1"/>
  <c r="N167" i="9"/>
  <c r="O167" i="9" s="1"/>
  <c r="R167" i="9" s="1"/>
  <c r="S167" i="9" s="1"/>
  <c r="P167" i="9"/>
  <c r="Q167" i="9"/>
  <c r="N168" i="9"/>
  <c r="O168" i="9" s="1"/>
  <c r="P168" i="9"/>
  <c r="Q168" i="9" s="1"/>
  <c r="N169" i="9"/>
  <c r="O169" i="9" s="1"/>
  <c r="R169" i="9" s="1"/>
  <c r="S169" i="9" s="1"/>
  <c r="P169" i="9"/>
  <c r="Q169" i="9"/>
  <c r="N170" i="9"/>
  <c r="O170" i="9" s="1"/>
  <c r="P170" i="9"/>
  <c r="Q170" i="9" s="1"/>
  <c r="N171" i="9"/>
  <c r="O171" i="9" s="1"/>
  <c r="R171" i="9" s="1"/>
  <c r="S171" i="9" s="1"/>
  <c r="P171" i="9"/>
  <c r="Q171" i="9"/>
  <c r="N172" i="9"/>
  <c r="O172" i="9" s="1"/>
  <c r="P172" i="9"/>
  <c r="Q172" i="9" s="1"/>
  <c r="N173" i="9"/>
  <c r="O173" i="9" s="1"/>
  <c r="R173" i="9" s="1"/>
  <c r="S173" i="9" s="1"/>
  <c r="P173" i="9"/>
  <c r="Q173" i="9"/>
  <c r="N174" i="9"/>
  <c r="O174" i="9" s="1"/>
  <c r="P174" i="9"/>
  <c r="Q174" i="9" s="1"/>
  <c r="N175" i="9"/>
  <c r="O175" i="9" s="1"/>
  <c r="R175" i="9" s="1"/>
  <c r="S175" i="9" s="1"/>
  <c r="P175" i="9"/>
  <c r="Q175" i="9"/>
  <c r="N176" i="9"/>
  <c r="O176" i="9" s="1"/>
  <c r="R176" i="9" s="1"/>
  <c r="S176" i="9" s="1"/>
  <c r="P176" i="9"/>
  <c r="Q176" i="9" s="1"/>
  <c r="N177" i="9"/>
  <c r="O177" i="9" s="1"/>
  <c r="R177" i="9" s="1"/>
  <c r="S177" i="9" s="1"/>
  <c r="P177" i="9"/>
  <c r="Q177" i="9"/>
  <c r="N178" i="9"/>
  <c r="O178" i="9" s="1"/>
  <c r="R178" i="9" s="1"/>
  <c r="S178" i="9" s="1"/>
  <c r="P178" i="9"/>
  <c r="Q178" i="9" s="1"/>
  <c r="N179" i="9"/>
  <c r="O179" i="9" s="1"/>
  <c r="R179" i="9" s="1"/>
  <c r="S179" i="9" s="1"/>
  <c r="P179" i="9"/>
  <c r="Q179" i="9"/>
  <c r="N180" i="9"/>
  <c r="O180" i="9" s="1"/>
  <c r="R180" i="9" s="1"/>
  <c r="S180" i="9" s="1"/>
  <c r="P180" i="9"/>
  <c r="Q180" i="9" s="1"/>
  <c r="N181" i="9"/>
  <c r="O181" i="9" s="1"/>
  <c r="R181" i="9" s="1"/>
  <c r="S181" i="9" s="1"/>
  <c r="P181" i="9"/>
  <c r="Q181" i="9"/>
  <c r="N182" i="9"/>
  <c r="O182" i="9" s="1"/>
  <c r="R182" i="9" s="1"/>
  <c r="S182" i="9" s="1"/>
  <c r="P182" i="9"/>
  <c r="Q182" i="9" s="1"/>
  <c r="N183" i="9"/>
  <c r="O183" i="9" s="1"/>
  <c r="R183" i="9" s="1"/>
  <c r="S183" i="9" s="1"/>
  <c r="P183" i="9"/>
  <c r="Q183" i="9"/>
  <c r="N184" i="9"/>
  <c r="O184" i="9" s="1"/>
  <c r="P184" i="9"/>
  <c r="Q184" i="9" s="1"/>
  <c r="N185" i="9"/>
  <c r="O185" i="9" s="1"/>
  <c r="R185" i="9" s="1"/>
  <c r="S185" i="9" s="1"/>
  <c r="P185" i="9"/>
  <c r="Q185" i="9"/>
  <c r="N186" i="9"/>
  <c r="O186" i="9" s="1"/>
  <c r="P186" i="9"/>
  <c r="Q186" i="9" s="1"/>
  <c r="N187" i="9"/>
  <c r="O187" i="9" s="1"/>
  <c r="R187" i="9" s="1"/>
  <c r="S187" i="9" s="1"/>
  <c r="P187" i="9"/>
  <c r="Q187" i="9"/>
  <c r="N221" i="9"/>
  <c r="O221" i="9" s="1"/>
  <c r="P221" i="9"/>
  <c r="Q221" i="9" s="1"/>
  <c r="N222" i="9"/>
  <c r="O222" i="9" s="1"/>
  <c r="R222" i="9" s="1"/>
  <c r="S222" i="9" s="1"/>
  <c r="P222" i="9"/>
  <c r="Q222" i="9" s="1"/>
  <c r="N223" i="9"/>
  <c r="O223" i="9" s="1"/>
  <c r="P223" i="9"/>
  <c r="Q223" i="9" s="1"/>
  <c r="N224" i="9"/>
  <c r="O224" i="9" s="1"/>
  <c r="P224" i="9"/>
  <c r="Q224" i="9" s="1"/>
  <c r="N225" i="9"/>
  <c r="O225" i="9" s="1"/>
  <c r="P225" i="9"/>
  <c r="Q225" i="9" s="1"/>
  <c r="N226" i="9"/>
  <c r="O226" i="9" s="1"/>
  <c r="R226" i="9" s="1"/>
  <c r="S226" i="9" s="1"/>
  <c r="P226" i="9"/>
  <c r="Q226" i="9" s="1"/>
  <c r="N227" i="9"/>
  <c r="O227" i="9" s="1"/>
  <c r="P227" i="9"/>
  <c r="Q227" i="9" s="1"/>
  <c r="N228" i="9"/>
  <c r="O228" i="9" s="1"/>
  <c r="P228" i="9"/>
  <c r="Q228" i="9" s="1"/>
  <c r="N229" i="9"/>
  <c r="O229" i="9" s="1"/>
  <c r="P229" i="9"/>
  <c r="Q229" i="9" s="1"/>
  <c r="N230" i="9"/>
  <c r="O230" i="9" s="1"/>
  <c r="R230" i="9" s="1"/>
  <c r="S230" i="9" s="1"/>
  <c r="P230" i="9"/>
  <c r="Q230" i="9" s="1"/>
  <c r="N231" i="9"/>
  <c r="O231" i="9" s="1"/>
  <c r="P231" i="9"/>
  <c r="Q231" i="9" s="1"/>
  <c r="N232" i="9"/>
  <c r="O232" i="9" s="1"/>
  <c r="P232" i="9"/>
  <c r="Q232" i="9" s="1"/>
  <c r="N233" i="9"/>
  <c r="O233" i="9" s="1"/>
  <c r="P233" i="9"/>
  <c r="Q233" i="9" s="1"/>
  <c r="N234" i="9"/>
  <c r="O234" i="9" s="1"/>
  <c r="R234" i="9" s="1"/>
  <c r="S234" i="9" s="1"/>
  <c r="P234" i="9"/>
  <c r="Q234" i="9" s="1"/>
  <c r="N235" i="9"/>
  <c r="O235" i="9" s="1"/>
  <c r="P235" i="9"/>
  <c r="Q235" i="9" s="1"/>
  <c r="N236" i="9"/>
  <c r="O236" i="9" s="1"/>
  <c r="P236" i="9"/>
  <c r="Q236" i="9" s="1"/>
  <c r="N237" i="9"/>
  <c r="O237" i="9" s="1"/>
  <c r="P237" i="9"/>
  <c r="Q237" i="9" s="1"/>
  <c r="N238" i="9"/>
  <c r="O238" i="9" s="1"/>
  <c r="R238" i="9" s="1"/>
  <c r="S238" i="9" s="1"/>
  <c r="P238" i="9"/>
  <c r="Q238" i="9" s="1"/>
  <c r="N239" i="9"/>
  <c r="O239" i="9" s="1"/>
  <c r="P239" i="9"/>
  <c r="Q239" i="9" s="1"/>
  <c r="N240" i="9"/>
  <c r="O240" i="9" s="1"/>
  <c r="P240" i="9"/>
  <c r="Q240" i="9" s="1"/>
  <c r="N241" i="9"/>
  <c r="O241" i="9" s="1"/>
  <c r="P241" i="9"/>
  <c r="Q241" i="9" s="1"/>
  <c r="N242" i="9"/>
  <c r="O242" i="9" s="1"/>
  <c r="R242" i="9" s="1"/>
  <c r="S242" i="9" s="1"/>
  <c r="P242" i="9"/>
  <c r="Q242" i="9" s="1"/>
  <c r="N243" i="9"/>
  <c r="O243" i="9" s="1"/>
  <c r="P243" i="9"/>
  <c r="Q243" i="9" s="1"/>
  <c r="N244" i="9"/>
  <c r="O244" i="9" s="1"/>
  <c r="P244" i="9"/>
  <c r="Q244" i="9" s="1"/>
  <c r="N245" i="9"/>
  <c r="O245" i="9" s="1"/>
  <c r="P245" i="9"/>
  <c r="Q245" i="9" s="1"/>
  <c r="N246" i="9"/>
  <c r="O246" i="9" s="1"/>
  <c r="R246" i="9" s="1"/>
  <c r="S246" i="9" s="1"/>
  <c r="P246" i="9"/>
  <c r="Q246" i="9" s="1"/>
  <c r="N280" i="9"/>
  <c r="O280" i="9" s="1"/>
  <c r="R280" i="9" s="1"/>
  <c r="S280" i="9" s="1"/>
  <c r="P280" i="9"/>
  <c r="Q280" i="9"/>
  <c r="N281" i="9"/>
  <c r="O281" i="9" s="1"/>
  <c r="R281" i="9" s="1"/>
  <c r="S281" i="9" s="1"/>
  <c r="P281" i="9"/>
  <c r="Q281" i="9" s="1"/>
  <c r="N282" i="9"/>
  <c r="O282" i="9" s="1"/>
  <c r="R282" i="9" s="1"/>
  <c r="S282" i="9" s="1"/>
  <c r="P282" i="9"/>
  <c r="Q282" i="9"/>
  <c r="N283" i="9"/>
  <c r="O283" i="9" s="1"/>
  <c r="R283" i="9" s="1"/>
  <c r="S283" i="9" s="1"/>
  <c r="P283" i="9"/>
  <c r="Q283" i="9" s="1"/>
  <c r="N284" i="9"/>
  <c r="O284" i="9" s="1"/>
  <c r="R284" i="9" s="1"/>
  <c r="S284" i="9" s="1"/>
  <c r="P284" i="9"/>
  <c r="Q284" i="9"/>
  <c r="N285" i="9"/>
  <c r="O285" i="9" s="1"/>
  <c r="R285" i="9" s="1"/>
  <c r="S285" i="9" s="1"/>
  <c r="P285" i="9"/>
  <c r="Q285" i="9" s="1"/>
  <c r="N286" i="9"/>
  <c r="O286" i="9" s="1"/>
  <c r="R286" i="9" s="1"/>
  <c r="S286" i="9" s="1"/>
  <c r="P286" i="9"/>
  <c r="Q286" i="9"/>
  <c r="N287" i="9"/>
  <c r="O287" i="9" s="1"/>
  <c r="P287" i="9"/>
  <c r="Q287" i="9" s="1"/>
  <c r="N288" i="9"/>
  <c r="O288" i="9" s="1"/>
  <c r="R288" i="9" s="1"/>
  <c r="S288" i="9" s="1"/>
  <c r="P288" i="9"/>
  <c r="Q288" i="9"/>
  <c r="N289" i="9"/>
  <c r="O289" i="9" s="1"/>
  <c r="P289" i="9"/>
  <c r="Q289" i="9" s="1"/>
  <c r="N290" i="9"/>
  <c r="O290" i="9" s="1"/>
  <c r="R290" i="9" s="1"/>
  <c r="S290" i="9" s="1"/>
  <c r="P290" i="9"/>
  <c r="Q290" i="9"/>
  <c r="N291" i="9"/>
  <c r="O291" i="9" s="1"/>
  <c r="P291" i="9"/>
  <c r="Q291" i="9" s="1"/>
  <c r="N292" i="9"/>
  <c r="O292" i="9" s="1"/>
  <c r="R292" i="9" s="1"/>
  <c r="S292" i="9" s="1"/>
  <c r="P292" i="9"/>
  <c r="Q292" i="9"/>
  <c r="N293" i="9"/>
  <c r="O293" i="9" s="1"/>
  <c r="P293" i="9"/>
  <c r="Q293" i="9" s="1"/>
  <c r="N294" i="9"/>
  <c r="O294" i="9" s="1"/>
  <c r="R294" i="9" s="1"/>
  <c r="S294" i="9" s="1"/>
  <c r="P294" i="9"/>
  <c r="Q294" i="9"/>
  <c r="N295" i="9"/>
  <c r="O295" i="9" s="1"/>
  <c r="R295" i="9" s="1"/>
  <c r="S295" i="9" s="1"/>
  <c r="P295" i="9"/>
  <c r="Q295" i="9" s="1"/>
  <c r="N296" i="9"/>
  <c r="O296" i="9" s="1"/>
  <c r="R296" i="9" s="1"/>
  <c r="S296" i="9" s="1"/>
  <c r="P296" i="9"/>
  <c r="Q296" i="9"/>
  <c r="N297" i="9"/>
  <c r="O297" i="9" s="1"/>
  <c r="R297" i="9" s="1"/>
  <c r="S297" i="9" s="1"/>
  <c r="P297" i="9"/>
  <c r="Q297" i="9" s="1"/>
  <c r="N298" i="9"/>
  <c r="O298" i="9" s="1"/>
  <c r="R298" i="9" s="1"/>
  <c r="S298" i="9" s="1"/>
  <c r="P298" i="9"/>
  <c r="Q298" i="9"/>
  <c r="N299" i="9"/>
  <c r="O299" i="9" s="1"/>
  <c r="R299" i="9" s="1"/>
  <c r="S299" i="9" s="1"/>
  <c r="P299" i="9"/>
  <c r="Q299" i="9" s="1"/>
  <c r="N300" i="9"/>
  <c r="O300" i="9" s="1"/>
  <c r="R300" i="9" s="1"/>
  <c r="S300" i="9" s="1"/>
  <c r="P300" i="9"/>
  <c r="Q300" i="9"/>
  <c r="N301" i="9"/>
  <c r="O301" i="9" s="1"/>
  <c r="R301" i="9" s="1"/>
  <c r="S301" i="9" s="1"/>
  <c r="P301" i="9"/>
  <c r="Q301" i="9" s="1"/>
  <c r="N302" i="9"/>
  <c r="O302" i="9" s="1"/>
  <c r="R302" i="9" s="1"/>
  <c r="S302" i="9" s="1"/>
  <c r="P302" i="9"/>
  <c r="Q302" i="9"/>
  <c r="N303" i="9"/>
  <c r="O303" i="9" s="1"/>
  <c r="P303" i="9"/>
  <c r="Q303" i="9" s="1"/>
  <c r="N304" i="9"/>
  <c r="O304" i="9" s="1"/>
  <c r="R304" i="9" s="1"/>
  <c r="S304" i="9" s="1"/>
  <c r="P304" i="9"/>
  <c r="Q304" i="9"/>
  <c r="N305" i="9"/>
  <c r="O305" i="9" s="1"/>
  <c r="P305" i="9"/>
  <c r="Q305" i="9" s="1"/>
  <c r="J276" i="4"/>
  <c r="I276" i="4"/>
  <c r="H276" i="4"/>
  <c r="G276" i="4"/>
  <c r="F276" i="4"/>
  <c r="E276" i="4"/>
  <c r="C276" i="4"/>
  <c r="F275" i="4"/>
  <c r="I273" i="4"/>
  <c r="H273" i="4"/>
  <c r="J272" i="4"/>
  <c r="I272" i="4"/>
  <c r="H272" i="4"/>
  <c r="G272" i="4"/>
  <c r="F272" i="4"/>
  <c r="E272" i="4"/>
  <c r="C272" i="4"/>
  <c r="J217" i="4"/>
  <c r="I217" i="4"/>
  <c r="H217" i="4"/>
  <c r="G217" i="4"/>
  <c r="F217" i="4"/>
  <c r="E217" i="4"/>
  <c r="C217" i="4"/>
  <c r="J214" i="4"/>
  <c r="I214" i="4"/>
  <c r="H214" i="4"/>
  <c r="G214" i="4"/>
  <c r="F214" i="4"/>
  <c r="E214" i="4"/>
  <c r="C214" i="4"/>
  <c r="J213" i="4"/>
  <c r="I213" i="4"/>
  <c r="H213" i="4"/>
  <c r="G213" i="4"/>
  <c r="F213" i="4"/>
  <c r="E213" i="4"/>
  <c r="C213" i="4"/>
  <c r="F157" i="4"/>
  <c r="E157" i="4"/>
  <c r="J155" i="4"/>
  <c r="I155" i="4"/>
  <c r="H155" i="4"/>
  <c r="G155" i="4"/>
  <c r="F155" i="4"/>
  <c r="E155" i="4"/>
  <c r="C155" i="4"/>
  <c r="J154" i="4"/>
  <c r="I154" i="4"/>
  <c r="H154" i="4"/>
  <c r="G154" i="4"/>
  <c r="F154" i="4"/>
  <c r="E154" i="4"/>
  <c r="C154" i="4"/>
  <c r="F98" i="4"/>
  <c r="F96" i="4"/>
  <c r="F95" i="4"/>
  <c r="C99" i="4"/>
  <c r="J98" i="4"/>
  <c r="I98" i="4"/>
  <c r="H98" i="4"/>
  <c r="G98" i="4"/>
  <c r="E98" i="4"/>
  <c r="C98" i="4"/>
  <c r="J96" i="4"/>
  <c r="I96" i="4"/>
  <c r="H96" i="4"/>
  <c r="G96" i="4"/>
  <c r="E96" i="4"/>
  <c r="C96" i="4"/>
  <c r="J95" i="4"/>
  <c r="I95" i="4"/>
  <c r="H95" i="4"/>
  <c r="G95" i="4"/>
  <c r="E95" i="4"/>
  <c r="C95" i="4"/>
  <c r="H40" i="4"/>
  <c r="F37" i="4"/>
  <c r="F36" i="4"/>
  <c r="J40" i="4"/>
  <c r="I40" i="4"/>
  <c r="G40" i="4"/>
  <c r="F40" i="4"/>
  <c r="E40" i="4"/>
  <c r="C40" i="4"/>
  <c r="J37" i="4"/>
  <c r="I37" i="4"/>
  <c r="H37" i="4"/>
  <c r="G37" i="4"/>
  <c r="E37" i="4"/>
  <c r="C37" i="4"/>
  <c r="J36" i="4"/>
  <c r="I36" i="4"/>
  <c r="H36" i="4"/>
  <c r="G36" i="4"/>
  <c r="E36" i="4"/>
  <c r="C36" i="4"/>
  <c r="C5" i="7"/>
  <c r="H5" i="7"/>
  <c r="C6" i="7"/>
  <c r="H6" i="7"/>
  <c r="C7" i="7"/>
  <c r="H7" i="7"/>
  <c r="C8" i="7"/>
  <c r="H8" i="7"/>
  <c r="C9" i="7"/>
  <c r="H9" i="7"/>
  <c r="C10" i="7"/>
  <c r="H10" i="7"/>
  <c r="C11" i="7"/>
  <c r="H11" i="7"/>
  <c r="C12" i="7"/>
  <c r="H12" i="7"/>
  <c r="C13" i="7"/>
  <c r="H13" i="7"/>
  <c r="C14" i="7"/>
  <c r="H14" i="7"/>
  <c r="C15" i="7"/>
  <c r="C16" i="7"/>
  <c r="C17" i="7"/>
  <c r="D19" i="7"/>
  <c r="I19" i="7"/>
  <c r="C25" i="7"/>
  <c r="H25" i="7"/>
  <c r="C26" i="7"/>
  <c r="H26" i="7"/>
  <c r="C27" i="7"/>
  <c r="H27" i="7"/>
  <c r="C28" i="7"/>
  <c r="H28" i="7"/>
  <c r="C29" i="7"/>
  <c r="H29" i="7"/>
  <c r="C30" i="7"/>
  <c r="H30" i="7"/>
  <c r="C31" i="7"/>
  <c r="H31" i="7"/>
  <c r="C32" i="7"/>
  <c r="H32" i="7"/>
  <c r="C33" i="7"/>
  <c r="H33" i="7"/>
  <c r="C34" i="7"/>
  <c r="H34" i="7"/>
  <c r="C35" i="7"/>
  <c r="C36" i="7"/>
  <c r="C37" i="7"/>
  <c r="C38" i="7"/>
  <c r="D40" i="7"/>
  <c r="I40" i="7"/>
  <c r="C46" i="7"/>
  <c r="H46" i="7"/>
  <c r="C47" i="7"/>
  <c r="H47" i="7"/>
  <c r="C48" i="7"/>
  <c r="H48" i="7"/>
  <c r="C49" i="7"/>
  <c r="H49" i="7"/>
  <c r="C50" i="7"/>
  <c r="H50" i="7"/>
  <c r="C51" i="7"/>
  <c r="H51" i="7"/>
  <c r="C52" i="7"/>
  <c r="H52" i="7"/>
  <c r="C53" i="7"/>
  <c r="H53" i="7"/>
  <c r="C54" i="7"/>
  <c r="H54" i="7"/>
  <c r="C55" i="7"/>
  <c r="H55" i="7"/>
  <c r="C56" i="7"/>
  <c r="C57" i="7"/>
  <c r="C58" i="7"/>
  <c r="D60" i="7"/>
  <c r="I60" i="7"/>
  <c r="C66" i="7"/>
  <c r="H66" i="7"/>
  <c r="C67" i="7"/>
  <c r="H67" i="7"/>
  <c r="C68" i="7"/>
  <c r="H68" i="7"/>
  <c r="C69" i="7"/>
  <c r="H69" i="7"/>
  <c r="C70" i="7"/>
  <c r="H70" i="7"/>
  <c r="C71" i="7"/>
  <c r="H71" i="7"/>
  <c r="C72" i="7"/>
  <c r="H72" i="7"/>
  <c r="C73" i="7"/>
  <c r="H73" i="7"/>
  <c r="C74" i="7"/>
  <c r="H74" i="7"/>
  <c r="C75" i="7"/>
  <c r="H75" i="7"/>
  <c r="C76" i="7"/>
  <c r="C77" i="7"/>
  <c r="C78" i="7"/>
  <c r="D80" i="7"/>
  <c r="I80" i="7"/>
  <c r="G275" i="9" l="1"/>
  <c r="H40" i="9"/>
  <c r="C157" i="9"/>
  <c r="E216" i="9"/>
  <c r="I275" i="9"/>
  <c r="D512" i="9"/>
  <c r="D275" i="4"/>
  <c r="G39" i="4"/>
  <c r="G99" i="4"/>
  <c r="F158" i="4"/>
  <c r="E40" i="9"/>
  <c r="G157" i="9"/>
  <c r="E276" i="9"/>
  <c r="H512" i="9"/>
  <c r="E99" i="4"/>
  <c r="I39" i="4"/>
  <c r="H99" i="4"/>
  <c r="G158" i="4"/>
  <c r="D40" i="9"/>
  <c r="E217" i="9"/>
  <c r="J39" i="4"/>
  <c r="I99" i="4"/>
  <c r="H158" i="4"/>
  <c r="E216" i="4"/>
  <c r="I217" i="9"/>
  <c r="C275" i="9"/>
  <c r="F99" i="4"/>
  <c r="J99" i="4"/>
  <c r="J158" i="4"/>
  <c r="E275" i="4"/>
  <c r="E275" i="9"/>
  <c r="R305" i="9"/>
  <c r="S305" i="9" s="1"/>
  <c r="R289" i="9"/>
  <c r="S289" i="9" s="1"/>
  <c r="R186" i="9"/>
  <c r="S186" i="9" s="1"/>
  <c r="R170" i="9"/>
  <c r="S170" i="9" s="1"/>
  <c r="R291" i="9"/>
  <c r="S291" i="9" s="1"/>
  <c r="R172" i="9"/>
  <c r="S172" i="9" s="1"/>
  <c r="R303" i="9"/>
  <c r="S303" i="9" s="1"/>
  <c r="R184" i="9"/>
  <c r="S184" i="9" s="1"/>
  <c r="R168" i="9"/>
  <c r="S168" i="9" s="1"/>
  <c r="R287" i="9"/>
  <c r="S287" i="9" s="1"/>
  <c r="R293" i="9"/>
  <c r="S293" i="9" s="1"/>
  <c r="R174" i="9"/>
  <c r="S174" i="9" s="1"/>
  <c r="H95" i="9"/>
  <c r="C95" i="9"/>
  <c r="I95" i="9"/>
  <c r="F95" i="9"/>
  <c r="E95" i="9"/>
  <c r="F216" i="4"/>
  <c r="R244" i="9"/>
  <c r="S244" i="9" s="1"/>
  <c r="R240" i="9"/>
  <c r="S240" i="9" s="1"/>
  <c r="R236" i="9"/>
  <c r="S236" i="9" s="1"/>
  <c r="R232" i="9"/>
  <c r="S232" i="9" s="1"/>
  <c r="R228" i="9"/>
  <c r="S228" i="9" s="1"/>
  <c r="R224" i="9"/>
  <c r="S224" i="9" s="1"/>
  <c r="U224" i="9" s="1"/>
  <c r="R128" i="9"/>
  <c r="S128" i="9" s="1"/>
  <c r="R124" i="9"/>
  <c r="S124" i="9" s="1"/>
  <c r="R120" i="9"/>
  <c r="S120" i="9" s="1"/>
  <c r="R116" i="9"/>
  <c r="S116" i="9" s="1"/>
  <c r="R112" i="9"/>
  <c r="S112" i="9" s="1"/>
  <c r="R108" i="9"/>
  <c r="S108" i="9" s="1"/>
  <c r="R104" i="9"/>
  <c r="S104" i="9" s="1"/>
  <c r="R64" i="9"/>
  <c r="S64" i="9" s="1"/>
  <c r="U64" i="9" s="1"/>
  <c r="R57" i="9"/>
  <c r="S57" i="9" s="1"/>
  <c r="R49" i="9"/>
  <c r="S49" i="9" s="1"/>
  <c r="J334" i="9"/>
  <c r="G334" i="9"/>
  <c r="E334" i="9"/>
  <c r="R404" i="9"/>
  <c r="S404" i="9" s="1"/>
  <c r="R412" i="9"/>
  <c r="S412" i="9" s="1"/>
  <c r="R420" i="9"/>
  <c r="S420" i="9" s="1"/>
  <c r="U420" i="9" s="1"/>
  <c r="G216" i="4"/>
  <c r="J273" i="4"/>
  <c r="D95" i="9"/>
  <c r="R535" i="4"/>
  <c r="S535" i="4" s="1"/>
  <c r="H216" i="4"/>
  <c r="G95" i="9"/>
  <c r="J393" i="9"/>
  <c r="E393" i="9"/>
  <c r="C393" i="9"/>
  <c r="D334" i="4"/>
  <c r="J334" i="4"/>
  <c r="I216" i="4"/>
  <c r="C273" i="4"/>
  <c r="J95" i="9"/>
  <c r="J216" i="4"/>
  <c r="E273" i="4"/>
  <c r="G394" i="9"/>
  <c r="J394" i="9"/>
  <c r="I394" i="9"/>
  <c r="H394" i="9"/>
  <c r="F394" i="9"/>
  <c r="D394" i="9"/>
  <c r="C394" i="9"/>
  <c r="F273" i="4"/>
  <c r="R62" i="9"/>
  <c r="S62" i="9" s="1"/>
  <c r="J331" i="9"/>
  <c r="F331" i="9"/>
  <c r="E331" i="9"/>
  <c r="D331" i="9"/>
  <c r="C331" i="9"/>
  <c r="H331" i="9"/>
  <c r="I331" i="9"/>
  <c r="C216" i="4"/>
  <c r="G273" i="4"/>
  <c r="R533" i="4"/>
  <c r="S533" i="4" s="1"/>
  <c r="J98" i="9"/>
  <c r="J157" i="9"/>
  <c r="I453" i="9"/>
  <c r="R475" i="9"/>
  <c r="S475" i="9" s="1"/>
  <c r="U475" i="9" s="1"/>
  <c r="C511" i="9"/>
  <c r="I512" i="9"/>
  <c r="H482" i="9"/>
  <c r="I482" i="9" s="1"/>
  <c r="H480" i="9"/>
  <c r="I480" i="9" s="1"/>
  <c r="H478" i="9"/>
  <c r="I478" i="9" s="1"/>
  <c r="H476" i="9"/>
  <c r="I476" i="9" s="1"/>
  <c r="H474" i="9"/>
  <c r="I474" i="9" s="1"/>
  <c r="H472" i="9"/>
  <c r="I472" i="9" s="1"/>
  <c r="H470" i="9"/>
  <c r="I470" i="9" s="1"/>
  <c r="K470" i="9" s="1"/>
  <c r="H468" i="9"/>
  <c r="I468" i="9" s="1"/>
  <c r="H466" i="9"/>
  <c r="I466" i="9" s="1"/>
  <c r="H464" i="9"/>
  <c r="I464" i="9" s="1"/>
  <c r="H462" i="9"/>
  <c r="I462" i="9" s="1"/>
  <c r="H460" i="9"/>
  <c r="I460" i="9" s="1"/>
  <c r="H458" i="9"/>
  <c r="I458" i="9" s="1"/>
  <c r="H363" i="9"/>
  <c r="I363" i="9" s="1"/>
  <c r="H361" i="9"/>
  <c r="I361" i="9" s="1"/>
  <c r="K361" i="9" s="1"/>
  <c r="H359" i="9"/>
  <c r="I359" i="9" s="1"/>
  <c r="H357" i="9"/>
  <c r="I357" i="9" s="1"/>
  <c r="H355" i="9"/>
  <c r="I355" i="9" s="1"/>
  <c r="H353" i="9"/>
  <c r="I353" i="9" s="1"/>
  <c r="H351" i="9"/>
  <c r="I351" i="9" s="1"/>
  <c r="H349" i="9"/>
  <c r="I349" i="9" s="1"/>
  <c r="H347" i="9"/>
  <c r="I347" i="9" s="1"/>
  <c r="H345" i="9"/>
  <c r="I345" i="9" s="1"/>
  <c r="K345" i="9" s="1"/>
  <c r="H343" i="9"/>
  <c r="I343" i="9" s="1"/>
  <c r="H341" i="9"/>
  <c r="I341" i="9" s="1"/>
  <c r="H339" i="9"/>
  <c r="I339" i="9" s="1"/>
  <c r="H246" i="9"/>
  <c r="I246" i="9" s="1"/>
  <c r="H244" i="9"/>
  <c r="I244" i="9" s="1"/>
  <c r="H242" i="9"/>
  <c r="I242" i="9" s="1"/>
  <c r="H240" i="9"/>
  <c r="I240" i="9" s="1"/>
  <c r="H238" i="9"/>
  <c r="I238" i="9" s="1"/>
  <c r="H236" i="9"/>
  <c r="I236" i="9" s="1"/>
  <c r="H234" i="9"/>
  <c r="I234" i="9" s="1"/>
  <c r="H232" i="9"/>
  <c r="I232" i="9" s="1"/>
  <c r="H230" i="9"/>
  <c r="I230" i="9" s="1"/>
  <c r="H228" i="9"/>
  <c r="I228" i="9" s="1"/>
  <c r="H226" i="9"/>
  <c r="I226" i="9" s="1"/>
  <c r="H224" i="9"/>
  <c r="I224" i="9" s="1"/>
  <c r="H222" i="9"/>
  <c r="I222" i="9" s="1"/>
  <c r="H58" i="9"/>
  <c r="I58" i="9" s="1"/>
  <c r="K58" i="9" s="1"/>
  <c r="R541" i="4"/>
  <c r="S541" i="4" s="1"/>
  <c r="R536" i="4"/>
  <c r="S536" i="4" s="1"/>
  <c r="R528" i="4"/>
  <c r="S528" i="4" s="1"/>
  <c r="U528" i="4" s="1"/>
  <c r="R520" i="4"/>
  <c r="S520" i="4" s="1"/>
  <c r="R479" i="4"/>
  <c r="S479" i="4" s="1"/>
  <c r="R471" i="4"/>
  <c r="S471" i="4" s="1"/>
  <c r="R463" i="4"/>
  <c r="S463" i="4" s="1"/>
  <c r="U463" i="4" s="1"/>
  <c r="H228" i="4"/>
  <c r="I228" i="4" s="1"/>
  <c r="R60" i="4"/>
  <c r="S60" i="4" s="1"/>
  <c r="C217" i="9"/>
  <c r="H532" i="9"/>
  <c r="I532" i="9" s="1"/>
  <c r="K532" i="9" s="1"/>
  <c r="H54" i="9"/>
  <c r="I54" i="9" s="1"/>
  <c r="H50" i="9"/>
  <c r="I50" i="9" s="1"/>
  <c r="H46" i="9"/>
  <c r="I46" i="9" s="1"/>
  <c r="R525" i="4"/>
  <c r="S525" i="4" s="1"/>
  <c r="R517" i="4"/>
  <c r="S517" i="4" s="1"/>
  <c r="R417" i="4"/>
  <c r="S417" i="4" s="1"/>
  <c r="R409" i="4"/>
  <c r="S409" i="4" s="1"/>
  <c r="R401" i="4"/>
  <c r="S401" i="4" s="1"/>
  <c r="U401" i="4" s="1"/>
  <c r="R359" i="4"/>
  <c r="S359" i="4" s="1"/>
  <c r="H344" i="4"/>
  <c r="I344" i="4" s="1"/>
  <c r="R66" i="4"/>
  <c r="S66" i="4" s="1"/>
  <c r="R63" i="4"/>
  <c r="S63" i="4" s="1"/>
  <c r="R50" i="4"/>
  <c r="S50" i="4" s="1"/>
  <c r="H63" i="4"/>
  <c r="I63" i="4" s="1"/>
  <c r="E157" i="9"/>
  <c r="E158" i="9"/>
  <c r="G217" i="9"/>
  <c r="G276" i="9"/>
  <c r="C335" i="9"/>
  <c r="R457" i="9"/>
  <c r="S457" i="9" s="1"/>
  <c r="U457" i="9" s="1"/>
  <c r="U455" i="9" s="1"/>
  <c r="R461" i="9"/>
  <c r="S461" i="9" s="1"/>
  <c r="R465" i="9"/>
  <c r="S465" i="9" s="1"/>
  <c r="R469" i="9"/>
  <c r="S469" i="9" s="1"/>
  <c r="R473" i="9"/>
  <c r="S473" i="9" s="1"/>
  <c r="U473" i="9" s="1"/>
  <c r="H528" i="9"/>
  <c r="I528" i="9" s="1"/>
  <c r="K528" i="9" s="1"/>
  <c r="H525" i="9"/>
  <c r="I525" i="9" s="1"/>
  <c r="H521" i="9"/>
  <c r="I521" i="9" s="1"/>
  <c r="H517" i="9"/>
  <c r="I517" i="9" s="1"/>
  <c r="K517" i="9" s="1"/>
  <c r="H421" i="9"/>
  <c r="I421" i="9" s="1"/>
  <c r="H417" i="9"/>
  <c r="I417" i="9" s="1"/>
  <c r="H413" i="9"/>
  <c r="I413" i="9" s="1"/>
  <c r="H409" i="9"/>
  <c r="I409" i="9" s="1"/>
  <c r="K409" i="9" s="1"/>
  <c r="H405" i="9"/>
  <c r="I405" i="9" s="1"/>
  <c r="H401" i="9"/>
  <c r="I401" i="9" s="1"/>
  <c r="H305" i="9"/>
  <c r="I305" i="9" s="1"/>
  <c r="H301" i="9"/>
  <c r="I301" i="9" s="1"/>
  <c r="K301" i="9" s="1"/>
  <c r="H297" i="9"/>
  <c r="I297" i="9" s="1"/>
  <c r="H293" i="9"/>
  <c r="I293" i="9" s="1"/>
  <c r="H289" i="9"/>
  <c r="I289" i="9" s="1"/>
  <c r="H285" i="9"/>
  <c r="I285" i="9" s="1"/>
  <c r="K285" i="9" s="1"/>
  <c r="H281" i="9"/>
  <c r="I281" i="9" s="1"/>
  <c r="H185" i="9"/>
  <c r="I185" i="9" s="1"/>
  <c r="H181" i="9"/>
  <c r="I181" i="9" s="1"/>
  <c r="H177" i="9"/>
  <c r="I177" i="9" s="1"/>
  <c r="K177" i="9" s="1"/>
  <c r="H173" i="9"/>
  <c r="I173" i="9" s="1"/>
  <c r="H169" i="9"/>
  <c r="I169" i="9" s="1"/>
  <c r="H66" i="9"/>
  <c r="I66" i="9" s="1"/>
  <c r="K66" i="9" s="1"/>
  <c r="R527" i="4"/>
  <c r="S527" i="4" s="1"/>
  <c r="U527" i="4" s="1"/>
  <c r="R519" i="4"/>
  <c r="S519" i="4" s="1"/>
  <c r="R419" i="4"/>
  <c r="S419" i="4" s="1"/>
  <c r="R411" i="4"/>
  <c r="S411" i="4" s="1"/>
  <c r="R403" i="4"/>
  <c r="S403" i="4" s="1"/>
  <c r="R349" i="4"/>
  <c r="S349" i="4" s="1"/>
  <c r="H179" i="4"/>
  <c r="I179" i="4" s="1"/>
  <c r="R62" i="4"/>
  <c r="S62" i="4" s="1"/>
  <c r="H481" i="9"/>
  <c r="I481" i="9" s="1"/>
  <c r="H479" i="9"/>
  <c r="I479" i="9" s="1"/>
  <c r="H477" i="9"/>
  <c r="I477" i="9" s="1"/>
  <c r="H475" i="9"/>
  <c r="I475" i="9" s="1"/>
  <c r="H473" i="9"/>
  <c r="I473" i="9" s="1"/>
  <c r="H471" i="9"/>
  <c r="I471" i="9" s="1"/>
  <c r="H469" i="9"/>
  <c r="I469" i="9" s="1"/>
  <c r="H467" i="9"/>
  <c r="I467" i="9" s="1"/>
  <c r="H465" i="9"/>
  <c r="I465" i="9" s="1"/>
  <c r="H463" i="9"/>
  <c r="I463" i="9" s="1"/>
  <c r="H461" i="9"/>
  <c r="I461" i="9" s="1"/>
  <c r="H459" i="9"/>
  <c r="I459" i="9" s="1"/>
  <c r="H457" i="9"/>
  <c r="I457" i="9" s="1"/>
  <c r="H364" i="9"/>
  <c r="I364" i="9" s="1"/>
  <c r="H362" i="9"/>
  <c r="I362" i="9" s="1"/>
  <c r="H360" i="9"/>
  <c r="I360" i="9" s="1"/>
  <c r="H358" i="9"/>
  <c r="I358" i="9" s="1"/>
  <c r="K358" i="9" s="1"/>
  <c r="H356" i="9"/>
  <c r="I356" i="9" s="1"/>
  <c r="H354" i="9"/>
  <c r="I354" i="9" s="1"/>
  <c r="H352" i="9"/>
  <c r="I352" i="9" s="1"/>
  <c r="H350" i="9"/>
  <c r="I350" i="9" s="1"/>
  <c r="K350" i="9" s="1"/>
  <c r="H348" i="9"/>
  <c r="I348" i="9" s="1"/>
  <c r="H346" i="9"/>
  <c r="I346" i="9" s="1"/>
  <c r="H344" i="9"/>
  <c r="I344" i="9" s="1"/>
  <c r="H342" i="9"/>
  <c r="I342" i="9" s="1"/>
  <c r="K342" i="9" s="1"/>
  <c r="H340" i="9"/>
  <c r="I340" i="9" s="1"/>
  <c r="H245" i="9"/>
  <c r="I245" i="9" s="1"/>
  <c r="H243" i="9"/>
  <c r="I243" i="9" s="1"/>
  <c r="H241" i="9"/>
  <c r="I241" i="9" s="1"/>
  <c r="H239" i="9"/>
  <c r="I239" i="9" s="1"/>
  <c r="H237" i="9"/>
  <c r="I237" i="9" s="1"/>
  <c r="H235" i="9"/>
  <c r="I235" i="9" s="1"/>
  <c r="H233" i="9"/>
  <c r="I233" i="9" s="1"/>
  <c r="H231" i="9"/>
  <c r="I231" i="9" s="1"/>
  <c r="H229" i="9"/>
  <c r="I229" i="9" s="1"/>
  <c r="H227" i="9"/>
  <c r="I227" i="9" s="1"/>
  <c r="H225" i="9"/>
  <c r="I225" i="9" s="1"/>
  <c r="H223" i="9"/>
  <c r="I223" i="9" s="1"/>
  <c r="H221" i="9"/>
  <c r="I221" i="9" s="1"/>
  <c r="R540" i="4"/>
  <c r="S540" i="4" s="1"/>
  <c r="R478" i="4"/>
  <c r="S478" i="4" s="1"/>
  <c r="U478" i="4" s="1"/>
  <c r="R470" i="4"/>
  <c r="S470" i="4" s="1"/>
  <c r="R462" i="4"/>
  <c r="S462" i="4" s="1"/>
  <c r="H300" i="4"/>
  <c r="I300" i="4" s="1"/>
  <c r="H292" i="4"/>
  <c r="I292" i="4" s="1"/>
  <c r="K292" i="4" s="1"/>
  <c r="H284" i="4"/>
  <c r="I284" i="4" s="1"/>
  <c r="R128" i="4"/>
  <c r="S128" i="4" s="1"/>
  <c r="R120" i="4"/>
  <c r="S120" i="4" s="1"/>
  <c r="R112" i="4"/>
  <c r="S112" i="4" s="1"/>
  <c r="R104" i="4"/>
  <c r="S104" i="4" s="1"/>
  <c r="R68" i="4"/>
  <c r="S68" i="4" s="1"/>
  <c r="R65" i="4"/>
  <c r="S65" i="4" s="1"/>
  <c r="R52" i="4"/>
  <c r="S52" i="4" s="1"/>
  <c r="R49" i="4"/>
  <c r="S49" i="4" s="1"/>
  <c r="H65" i="4"/>
  <c r="I65" i="4" s="1"/>
  <c r="H62" i="4"/>
  <c r="I62" i="4" s="1"/>
  <c r="H54" i="4"/>
  <c r="I54" i="4" s="1"/>
  <c r="K54" i="4" s="1"/>
  <c r="H46" i="4"/>
  <c r="I46" i="4" s="1"/>
  <c r="H164" i="9"/>
  <c r="I164" i="9" s="1"/>
  <c r="H56" i="9"/>
  <c r="I56" i="9" s="1"/>
  <c r="H52" i="9"/>
  <c r="I52" i="9" s="1"/>
  <c r="K52" i="9" s="1"/>
  <c r="H48" i="9"/>
  <c r="I48" i="9" s="1"/>
  <c r="H44" i="9"/>
  <c r="I44" i="9" s="1"/>
  <c r="R537" i="4"/>
  <c r="S537" i="4" s="1"/>
  <c r="R529" i="4"/>
  <c r="S529" i="4" s="1"/>
  <c r="U529" i="4" s="1"/>
  <c r="R521" i="4"/>
  <c r="S521" i="4" s="1"/>
  <c r="R58" i="4"/>
  <c r="S58" i="4" s="1"/>
  <c r="R55" i="4"/>
  <c r="S55" i="4" s="1"/>
  <c r="H68" i="4"/>
  <c r="I68" i="4" s="1"/>
  <c r="G98" i="9"/>
  <c r="R339" i="9"/>
  <c r="S339" i="9" s="1"/>
  <c r="R343" i="9"/>
  <c r="S343" i="9" s="1"/>
  <c r="R347" i="9"/>
  <c r="S347" i="9" s="1"/>
  <c r="U347" i="9" s="1"/>
  <c r="R351" i="9"/>
  <c r="S351" i="9" s="1"/>
  <c r="R355" i="9"/>
  <c r="S355" i="9" s="1"/>
  <c r="R359" i="9"/>
  <c r="S359" i="9" s="1"/>
  <c r="R363" i="9"/>
  <c r="S363" i="9" s="1"/>
  <c r="U363" i="9" s="1"/>
  <c r="C453" i="9"/>
  <c r="G512" i="9"/>
  <c r="H530" i="9"/>
  <c r="I530" i="9" s="1"/>
  <c r="K530" i="9" s="1"/>
  <c r="H163" i="9"/>
  <c r="I163" i="9" s="1"/>
  <c r="K163" i="9" s="1"/>
  <c r="H68" i="9"/>
  <c r="I68" i="9" s="1"/>
  <c r="K68" i="9" s="1"/>
  <c r="R534" i="4"/>
  <c r="S534" i="4" s="1"/>
  <c r="R526" i="4"/>
  <c r="S526" i="4" s="1"/>
  <c r="R518" i="4"/>
  <c r="S518" i="4" s="1"/>
  <c r="U518" i="4" s="1"/>
  <c r="R480" i="4"/>
  <c r="S480" i="4" s="1"/>
  <c r="R477" i="4"/>
  <c r="S477" i="4" s="1"/>
  <c r="R472" i="4"/>
  <c r="S472" i="4" s="1"/>
  <c r="R469" i="4"/>
  <c r="S469" i="4" s="1"/>
  <c r="U469" i="4" s="1"/>
  <c r="R464" i="4"/>
  <c r="S464" i="4" s="1"/>
  <c r="H302" i="4"/>
  <c r="I302" i="4" s="1"/>
  <c r="H294" i="4"/>
  <c r="I294" i="4" s="1"/>
  <c r="H286" i="4"/>
  <c r="I286" i="4" s="1"/>
  <c r="K286" i="4" s="1"/>
  <c r="H226" i="4"/>
  <c r="I226" i="4" s="1"/>
  <c r="R122" i="4"/>
  <c r="S122" i="4" s="1"/>
  <c r="R114" i="4"/>
  <c r="S114" i="4" s="1"/>
  <c r="R106" i="4"/>
  <c r="S106" i="4" s="1"/>
  <c r="U106" i="4" s="1"/>
  <c r="R64" i="4"/>
  <c r="S64" i="4" s="1"/>
  <c r="R61" i="4"/>
  <c r="S61" i="4" s="1"/>
  <c r="R48" i="4"/>
  <c r="S48" i="4" s="1"/>
  <c r="R44" i="4"/>
  <c r="S44" i="4" s="1"/>
  <c r="U44" i="4" s="1"/>
  <c r="U42" i="4" s="1"/>
  <c r="H56" i="4"/>
  <c r="I56" i="4" s="1"/>
  <c r="H48" i="4"/>
  <c r="I48" i="4" s="1"/>
  <c r="R303" i="4"/>
  <c r="S303" i="4" s="1"/>
  <c r="R299" i="4"/>
  <c r="S299" i="4" s="1"/>
  <c r="U299" i="4" s="1"/>
  <c r="R295" i="4"/>
  <c r="S295" i="4" s="1"/>
  <c r="R291" i="4"/>
  <c r="S291" i="4" s="1"/>
  <c r="R287" i="4"/>
  <c r="S287" i="4" s="1"/>
  <c r="R283" i="4"/>
  <c r="S283" i="4" s="1"/>
  <c r="U283" i="4" s="1"/>
  <c r="R350" i="4"/>
  <c r="S350" i="4" s="1"/>
  <c r="U350" i="4" s="1"/>
  <c r="R224" i="4"/>
  <c r="S224" i="4" s="1"/>
  <c r="U224" i="4" s="1"/>
  <c r="R171" i="4"/>
  <c r="S171" i="4" s="1"/>
  <c r="H178" i="4"/>
  <c r="I178" i="4" s="1"/>
  <c r="K178" i="4" s="1"/>
  <c r="H127" i="4"/>
  <c r="I127" i="4" s="1"/>
  <c r="K127" i="4" s="1"/>
  <c r="R461" i="4"/>
  <c r="S461" i="4" s="1"/>
  <c r="R459" i="4"/>
  <c r="S459" i="4" s="1"/>
  <c r="R457" i="4"/>
  <c r="S457" i="4" s="1"/>
  <c r="U457" i="4" s="1"/>
  <c r="U455" i="4" s="1"/>
  <c r="R127" i="4"/>
  <c r="S127" i="4" s="1"/>
  <c r="R125" i="4"/>
  <c r="S125" i="4" s="1"/>
  <c r="R123" i="4"/>
  <c r="S123" i="4" s="1"/>
  <c r="R121" i="4"/>
  <c r="S121" i="4" s="1"/>
  <c r="U121" i="4" s="1"/>
  <c r="R119" i="4"/>
  <c r="S119" i="4" s="1"/>
  <c r="R117" i="4"/>
  <c r="S117" i="4" s="1"/>
  <c r="R115" i="4"/>
  <c r="S115" i="4" s="1"/>
  <c r="R113" i="4"/>
  <c r="S113" i="4" s="1"/>
  <c r="U113" i="4" s="1"/>
  <c r="R111" i="4"/>
  <c r="S111" i="4" s="1"/>
  <c r="R109" i="4"/>
  <c r="S109" i="4" s="1"/>
  <c r="R107" i="4"/>
  <c r="S107" i="4" s="1"/>
  <c r="R105" i="4"/>
  <c r="S105" i="4" s="1"/>
  <c r="U105" i="4" s="1"/>
  <c r="R103" i="4"/>
  <c r="S103" i="4" s="1"/>
  <c r="H538" i="4"/>
  <c r="I538" i="4" s="1"/>
  <c r="H534" i="4"/>
  <c r="I534" i="4" s="1"/>
  <c r="H530" i="4"/>
  <c r="I530" i="4" s="1"/>
  <c r="K530" i="4" s="1"/>
  <c r="H526" i="4"/>
  <c r="I526" i="4" s="1"/>
  <c r="H522" i="4"/>
  <c r="I522" i="4" s="1"/>
  <c r="H518" i="4"/>
  <c r="I518" i="4" s="1"/>
  <c r="H422" i="4"/>
  <c r="I422" i="4" s="1"/>
  <c r="K422" i="4" s="1"/>
  <c r="H418" i="4"/>
  <c r="I418" i="4" s="1"/>
  <c r="H414" i="4"/>
  <c r="I414" i="4" s="1"/>
  <c r="H410" i="4"/>
  <c r="I410" i="4" s="1"/>
  <c r="H406" i="4"/>
  <c r="I406" i="4" s="1"/>
  <c r="K406" i="4" s="1"/>
  <c r="H402" i="4"/>
  <c r="I402" i="4" s="1"/>
  <c r="H398" i="4"/>
  <c r="I398" i="4" s="1"/>
  <c r="R346" i="4"/>
  <c r="S346" i="4" s="1"/>
  <c r="U346" i="4" s="1"/>
  <c r="H174" i="4"/>
  <c r="I174" i="4" s="1"/>
  <c r="K174" i="4" s="1"/>
  <c r="H164" i="4"/>
  <c r="I164" i="4" s="1"/>
  <c r="H479" i="4"/>
  <c r="I479" i="4" s="1"/>
  <c r="H475" i="4"/>
  <c r="I475" i="4" s="1"/>
  <c r="H471" i="4"/>
  <c r="I471" i="4" s="1"/>
  <c r="K471" i="4" s="1"/>
  <c r="H467" i="4"/>
  <c r="I467" i="4" s="1"/>
  <c r="H463" i="4"/>
  <c r="I463" i="4" s="1"/>
  <c r="H459" i="4"/>
  <c r="I459" i="4" s="1"/>
  <c r="H305" i="4"/>
  <c r="I305" i="4" s="1"/>
  <c r="K305" i="4" s="1"/>
  <c r="H303" i="4"/>
  <c r="I303" i="4" s="1"/>
  <c r="H301" i="4"/>
  <c r="I301" i="4" s="1"/>
  <c r="H299" i="4"/>
  <c r="I299" i="4" s="1"/>
  <c r="H297" i="4"/>
  <c r="I297" i="4" s="1"/>
  <c r="K297" i="4" s="1"/>
  <c r="H295" i="4"/>
  <c r="I295" i="4" s="1"/>
  <c r="H293" i="4"/>
  <c r="I293" i="4" s="1"/>
  <c r="H291" i="4"/>
  <c r="I291" i="4" s="1"/>
  <c r="H289" i="4"/>
  <c r="I289" i="4" s="1"/>
  <c r="K289" i="4" s="1"/>
  <c r="H287" i="4"/>
  <c r="I287" i="4" s="1"/>
  <c r="H285" i="4"/>
  <c r="I285" i="4" s="1"/>
  <c r="H283" i="4"/>
  <c r="I283" i="4" s="1"/>
  <c r="H281" i="4"/>
  <c r="I281" i="4" s="1"/>
  <c r="K281" i="4" s="1"/>
  <c r="R185" i="4"/>
  <c r="S185" i="4" s="1"/>
  <c r="R181" i="4"/>
  <c r="S181" i="4" s="1"/>
  <c r="R177" i="4"/>
  <c r="S177" i="4" s="1"/>
  <c r="R173" i="4"/>
  <c r="S173" i="4" s="1"/>
  <c r="U173" i="4" s="1"/>
  <c r="R169" i="4"/>
  <c r="S169" i="4" s="1"/>
  <c r="H61" i="4"/>
  <c r="I61" i="4" s="1"/>
  <c r="H59" i="4"/>
  <c r="I59" i="4" s="1"/>
  <c r="H57" i="4"/>
  <c r="I57" i="4" s="1"/>
  <c r="K57" i="4" s="1"/>
  <c r="H55" i="4"/>
  <c r="I55" i="4" s="1"/>
  <c r="H53" i="4"/>
  <c r="I53" i="4" s="1"/>
  <c r="H51" i="4"/>
  <c r="I51" i="4" s="1"/>
  <c r="H49" i="4"/>
  <c r="I49" i="4" s="1"/>
  <c r="K49" i="4" s="1"/>
  <c r="H47" i="4"/>
  <c r="I47" i="4" s="1"/>
  <c r="H45" i="4"/>
  <c r="I45" i="4" s="1"/>
  <c r="R348" i="4"/>
  <c r="S348" i="4" s="1"/>
  <c r="U348" i="4" s="1"/>
  <c r="R246" i="4"/>
  <c r="S246" i="4" s="1"/>
  <c r="U246" i="4" s="1"/>
  <c r="R242" i="4"/>
  <c r="S242" i="4" s="1"/>
  <c r="R238" i="4"/>
  <c r="S238" i="4" s="1"/>
  <c r="R234" i="4"/>
  <c r="S234" i="4" s="1"/>
  <c r="R230" i="4"/>
  <c r="S230" i="4" s="1"/>
  <c r="U230" i="4" s="1"/>
  <c r="R226" i="4"/>
  <c r="S226" i="4" s="1"/>
  <c r="R222" i="4"/>
  <c r="S222" i="4" s="1"/>
  <c r="U222" i="4" s="1"/>
  <c r="H176" i="4"/>
  <c r="I176" i="4" s="1"/>
  <c r="K176" i="4" s="1"/>
  <c r="C334" i="4"/>
  <c r="E335" i="4"/>
  <c r="E452" i="9"/>
  <c r="H39" i="4"/>
  <c r="H157" i="4"/>
  <c r="I158" i="4"/>
  <c r="H275" i="4"/>
  <c r="I98" i="9"/>
  <c r="E334" i="4"/>
  <c r="F335" i="4"/>
  <c r="E452" i="4"/>
  <c r="I511" i="4"/>
  <c r="I334" i="9"/>
  <c r="F452" i="9"/>
  <c r="G453" i="9"/>
  <c r="D452" i="9"/>
  <c r="I157" i="4"/>
  <c r="F334" i="4"/>
  <c r="G335" i="4"/>
  <c r="C39" i="4"/>
  <c r="J157" i="4"/>
  <c r="J275" i="4"/>
  <c r="G39" i="9"/>
  <c r="G334" i="4"/>
  <c r="H335" i="4"/>
  <c r="G452" i="4"/>
  <c r="H452" i="9"/>
  <c r="I275" i="4"/>
  <c r="G452" i="9"/>
  <c r="E39" i="4"/>
  <c r="C158" i="4"/>
  <c r="C39" i="9"/>
  <c r="D98" i="9"/>
  <c r="C99" i="9"/>
  <c r="H334" i="4"/>
  <c r="I335" i="4"/>
  <c r="H452" i="4"/>
  <c r="C511" i="4"/>
  <c r="E335" i="9"/>
  <c r="I452" i="9"/>
  <c r="G157" i="4"/>
  <c r="G275" i="4"/>
  <c r="F39" i="4"/>
  <c r="C157" i="4"/>
  <c r="E158" i="4"/>
  <c r="G99" i="9"/>
  <c r="I334" i="4"/>
  <c r="J335" i="4"/>
  <c r="I452" i="4"/>
  <c r="E511" i="4"/>
  <c r="I39" i="9"/>
  <c r="E39" i="9"/>
  <c r="E99" i="9"/>
  <c r="I99" i="9"/>
  <c r="D216" i="9"/>
  <c r="F216" i="9"/>
  <c r="H216" i="9"/>
  <c r="D275" i="9"/>
  <c r="F275" i="9"/>
  <c r="H275" i="9"/>
  <c r="D334" i="9"/>
  <c r="F334" i="9"/>
  <c r="H334" i="9"/>
  <c r="G335" i="9"/>
  <c r="G393" i="9"/>
  <c r="I393" i="9"/>
  <c r="G511" i="9"/>
  <c r="I158" i="9"/>
  <c r="I335" i="9"/>
  <c r="U474" i="9"/>
  <c r="U478" i="9"/>
  <c r="U482" i="9"/>
  <c r="K541" i="9"/>
  <c r="K537" i="9"/>
  <c r="K533" i="9"/>
  <c r="K529" i="9"/>
  <c r="K164" i="9"/>
  <c r="K67" i="9"/>
  <c r="K63" i="9"/>
  <c r="K59" i="9"/>
  <c r="K56" i="9"/>
  <c r="K54" i="9"/>
  <c r="K50" i="9"/>
  <c r="K48" i="9"/>
  <c r="K46" i="9"/>
  <c r="K44" i="9"/>
  <c r="K42" i="9" s="1"/>
  <c r="K540" i="4"/>
  <c r="K538" i="4"/>
  <c r="K536" i="4"/>
  <c r="K534" i="4"/>
  <c r="K532" i="4"/>
  <c r="K528" i="4"/>
  <c r="K526" i="4"/>
  <c r="K524" i="4"/>
  <c r="K522" i="4"/>
  <c r="K520" i="4"/>
  <c r="K518" i="4"/>
  <c r="K516" i="4"/>
  <c r="K514" i="4" s="1"/>
  <c r="K481" i="4"/>
  <c r="K479" i="4"/>
  <c r="K477" i="4"/>
  <c r="K475" i="4"/>
  <c r="K473" i="4"/>
  <c r="K469" i="4"/>
  <c r="K467" i="4"/>
  <c r="K465" i="4"/>
  <c r="K463" i="4"/>
  <c r="K461" i="4"/>
  <c r="K459" i="4"/>
  <c r="K457" i="4"/>
  <c r="K455" i="4" s="1"/>
  <c r="K420" i="4"/>
  <c r="K418" i="4"/>
  <c r="K416" i="4"/>
  <c r="K414" i="4"/>
  <c r="K412" i="4"/>
  <c r="K410" i="4"/>
  <c r="K408" i="4"/>
  <c r="K404" i="4"/>
  <c r="K402" i="4"/>
  <c r="K400" i="4"/>
  <c r="K398" i="4"/>
  <c r="K396" i="4" s="1"/>
  <c r="U353" i="4"/>
  <c r="U349" i="4"/>
  <c r="U345" i="4"/>
  <c r="U341" i="4"/>
  <c r="U305" i="4"/>
  <c r="U303" i="4"/>
  <c r="U301" i="4"/>
  <c r="U297" i="4"/>
  <c r="U295" i="4"/>
  <c r="U293" i="4"/>
  <c r="U291" i="4"/>
  <c r="U289" i="4"/>
  <c r="U287" i="4"/>
  <c r="U285" i="4"/>
  <c r="U281" i="4"/>
  <c r="U244" i="4"/>
  <c r="U242" i="4"/>
  <c r="U240" i="4"/>
  <c r="U238" i="4"/>
  <c r="U236" i="4"/>
  <c r="U234" i="4"/>
  <c r="U232" i="4"/>
  <c r="U228" i="4"/>
  <c r="U226" i="4"/>
  <c r="U223" i="4"/>
  <c r="U187" i="4"/>
  <c r="U185" i="4"/>
  <c r="U183" i="4"/>
  <c r="U181" i="4"/>
  <c r="U179" i="4"/>
  <c r="U177" i="4"/>
  <c r="U175" i="4"/>
  <c r="U171" i="4"/>
  <c r="U169" i="4"/>
  <c r="K185" i="4"/>
  <c r="K181" i="4"/>
  <c r="K177" i="4"/>
  <c r="K173" i="4"/>
  <c r="K169" i="4"/>
  <c r="K125" i="4"/>
  <c r="K123" i="4"/>
  <c r="K121" i="4"/>
  <c r="K119" i="4"/>
  <c r="K117" i="4"/>
  <c r="K115" i="4"/>
  <c r="K113" i="4"/>
  <c r="K111" i="4"/>
  <c r="K109" i="4"/>
  <c r="K107" i="4"/>
  <c r="K105" i="4"/>
  <c r="K103" i="4"/>
  <c r="K101" i="4" s="1"/>
  <c r="U246" i="9"/>
  <c r="U244" i="9"/>
  <c r="U242" i="9"/>
  <c r="U240" i="9"/>
  <c r="U238" i="9"/>
  <c r="U236" i="9"/>
  <c r="U234" i="9"/>
  <c r="U232" i="9"/>
  <c r="U230" i="9"/>
  <c r="U228" i="9"/>
  <c r="U226" i="9"/>
  <c r="U222" i="9"/>
  <c r="U128" i="9"/>
  <c r="U126" i="9"/>
  <c r="U124" i="9"/>
  <c r="U122" i="9"/>
  <c r="U120" i="9"/>
  <c r="U118" i="9"/>
  <c r="U116" i="9"/>
  <c r="U114" i="9"/>
  <c r="U112" i="9"/>
  <c r="U110" i="9"/>
  <c r="U108" i="9"/>
  <c r="U106" i="9"/>
  <c r="U104" i="9"/>
  <c r="U339" i="9"/>
  <c r="U337" i="9" s="1"/>
  <c r="U341" i="9"/>
  <c r="U343" i="9"/>
  <c r="U345" i="9"/>
  <c r="U349" i="9"/>
  <c r="U351" i="9"/>
  <c r="U353" i="9"/>
  <c r="U355" i="9"/>
  <c r="U357" i="9"/>
  <c r="U359" i="9"/>
  <c r="U361" i="9"/>
  <c r="U459" i="9"/>
  <c r="U461" i="9"/>
  <c r="U463" i="9"/>
  <c r="U465" i="9"/>
  <c r="U467" i="9"/>
  <c r="U469" i="9"/>
  <c r="U471" i="9"/>
  <c r="U472" i="9"/>
  <c r="U476" i="9"/>
  <c r="U480" i="9"/>
  <c r="K539" i="9"/>
  <c r="K535" i="9"/>
  <c r="K531" i="9"/>
  <c r="K527" i="9"/>
  <c r="K525" i="9"/>
  <c r="K523" i="9"/>
  <c r="K521" i="9"/>
  <c r="K519" i="9"/>
  <c r="K423" i="9"/>
  <c r="K421" i="9"/>
  <c r="K419" i="9"/>
  <c r="K417" i="9"/>
  <c r="K415" i="9"/>
  <c r="K413" i="9"/>
  <c r="K411" i="9"/>
  <c r="K407" i="9"/>
  <c r="K405" i="9"/>
  <c r="K403" i="9"/>
  <c r="K401" i="9"/>
  <c r="K399" i="9"/>
  <c r="K305" i="9"/>
  <c r="K303" i="9"/>
  <c r="K299" i="9"/>
  <c r="K297" i="9"/>
  <c r="K295" i="9"/>
  <c r="K293" i="9"/>
  <c r="K291" i="9"/>
  <c r="K289" i="9"/>
  <c r="K287" i="9"/>
  <c r="K283" i="9"/>
  <c r="K281" i="9"/>
  <c r="K187" i="9"/>
  <c r="K185" i="9"/>
  <c r="K183" i="9"/>
  <c r="K181" i="9"/>
  <c r="K179" i="9"/>
  <c r="K175" i="9"/>
  <c r="K173" i="9"/>
  <c r="K171" i="9"/>
  <c r="K169" i="9"/>
  <c r="K167" i="9"/>
  <c r="K162" i="9"/>
  <c r="K160" i="9" s="1"/>
  <c r="K69" i="9"/>
  <c r="K65" i="9"/>
  <c r="K61" i="9"/>
  <c r="U355" i="4"/>
  <c r="U351" i="4"/>
  <c r="U347" i="4"/>
  <c r="U343" i="4"/>
  <c r="U339" i="4"/>
  <c r="U337" i="4" s="1"/>
  <c r="U221" i="4"/>
  <c r="U219" i="4" s="1"/>
  <c r="K187" i="4"/>
  <c r="K183" i="4"/>
  <c r="K179" i="4"/>
  <c r="K175" i="4"/>
  <c r="K171" i="4"/>
  <c r="K166" i="4"/>
  <c r="K164" i="4"/>
  <c r="K162" i="4"/>
  <c r="K160" i="4" s="1"/>
  <c r="K128" i="4"/>
  <c r="U46" i="4"/>
  <c r="U302" i="9"/>
  <c r="U298" i="9"/>
  <c r="U294" i="9"/>
  <c r="U290" i="9"/>
  <c r="U286" i="9"/>
  <c r="U184" i="9"/>
  <c r="U180" i="9"/>
  <c r="U176" i="9"/>
  <c r="U170" i="9"/>
  <c r="U166" i="9"/>
  <c r="U305" i="9"/>
  <c r="U303" i="9"/>
  <c r="U301" i="9"/>
  <c r="U299" i="9"/>
  <c r="U297" i="9"/>
  <c r="U295" i="9"/>
  <c r="U293" i="9"/>
  <c r="U291" i="9"/>
  <c r="U289" i="9"/>
  <c r="U287" i="9"/>
  <c r="U285" i="9"/>
  <c r="U283" i="9"/>
  <c r="U281" i="9"/>
  <c r="R245" i="9"/>
  <c r="S245" i="9" s="1"/>
  <c r="U245" i="9" s="1"/>
  <c r="R243" i="9"/>
  <c r="S243" i="9" s="1"/>
  <c r="U243" i="9" s="1"/>
  <c r="R241" i="9"/>
  <c r="S241" i="9" s="1"/>
  <c r="U241" i="9" s="1"/>
  <c r="R239" i="9"/>
  <c r="S239" i="9" s="1"/>
  <c r="U239" i="9" s="1"/>
  <c r="R237" i="9"/>
  <c r="S237" i="9" s="1"/>
  <c r="U237" i="9" s="1"/>
  <c r="R235" i="9"/>
  <c r="S235" i="9" s="1"/>
  <c r="U235" i="9" s="1"/>
  <c r="R233" i="9"/>
  <c r="S233" i="9" s="1"/>
  <c r="U233" i="9" s="1"/>
  <c r="R231" i="9"/>
  <c r="S231" i="9" s="1"/>
  <c r="U231" i="9" s="1"/>
  <c r="R229" i="9"/>
  <c r="S229" i="9" s="1"/>
  <c r="U229" i="9" s="1"/>
  <c r="R227" i="9"/>
  <c r="S227" i="9" s="1"/>
  <c r="U227" i="9" s="1"/>
  <c r="R225" i="9"/>
  <c r="S225" i="9" s="1"/>
  <c r="U225" i="9" s="1"/>
  <c r="R223" i="9"/>
  <c r="S223" i="9" s="1"/>
  <c r="U223" i="9" s="1"/>
  <c r="R221" i="9"/>
  <c r="S221" i="9" s="1"/>
  <c r="U221" i="9" s="1"/>
  <c r="U219" i="9" s="1"/>
  <c r="U187" i="9"/>
  <c r="U185" i="9"/>
  <c r="U183" i="9"/>
  <c r="U181" i="9"/>
  <c r="U179" i="9"/>
  <c r="U177" i="9"/>
  <c r="U175" i="9"/>
  <c r="U173" i="9"/>
  <c r="U171" i="9"/>
  <c r="U169" i="9"/>
  <c r="U167" i="9"/>
  <c r="U165" i="9"/>
  <c r="U163" i="9"/>
  <c r="R127" i="9"/>
  <c r="S127" i="9" s="1"/>
  <c r="U127" i="9" s="1"/>
  <c r="R125" i="9"/>
  <c r="S125" i="9" s="1"/>
  <c r="U125" i="9" s="1"/>
  <c r="R123" i="9"/>
  <c r="S123" i="9" s="1"/>
  <c r="U123" i="9" s="1"/>
  <c r="R121" i="9"/>
  <c r="S121" i="9" s="1"/>
  <c r="U121" i="9" s="1"/>
  <c r="R119" i="9"/>
  <c r="S119" i="9" s="1"/>
  <c r="U119" i="9" s="1"/>
  <c r="R117" i="9"/>
  <c r="S117" i="9" s="1"/>
  <c r="U117" i="9" s="1"/>
  <c r="R115" i="9"/>
  <c r="S115" i="9" s="1"/>
  <c r="U115" i="9" s="1"/>
  <c r="R113" i="9"/>
  <c r="S113" i="9" s="1"/>
  <c r="U113" i="9" s="1"/>
  <c r="R111" i="9"/>
  <c r="S111" i="9" s="1"/>
  <c r="U111" i="9" s="1"/>
  <c r="R109" i="9"/>
  <c r="S109" i="9" s="1"/>
  <c r="U109" i="9" s="1"/>
  <c r="R107" i="9"/>
  <c r="S107" i="9" s="1"/>
  <c r="U107" i="9" s="1"/>
  <c r="R105" i="9"/>
  <c r="S105" i="9" s="1"/>
  <c r="U105" i="9" s="1"/>
  <c r="R103" i="9"/>
  <c r="S103" i="9" s="1"/>
  <c r="U103" i="9" s="1"/>
  <c r="U101" i="9" s="1"/>
  <c r="U69" i="9"/>
  <c r="U67" i="9"/>
  <c r="U65" i="9"/>
  <c r="U63" i="9"/>
  <c r="U61" i="9"/>
  <c r="U59" i="9"/>
  <c r="U57" i="9"/>
  <c r="U55" i="9"/>
  <c r="U53" i="9"/>
  <c r="U51" i="9"/>
  <c r="U49" i="9"/>
  <c r="U47" i="9"/>
  <c r="U45" i="9"/>
  <c r="R340" i="9"/>
  <c r="S340" i="9" s="1"/>
  <c r="U340" i="9" s="1"/>
  <c r="R342" i="9"/>
  <c r="S342" i="9" s="1"/>
  <c r="U342" i="9" s="1"/>
  <c r="R344" i="9"/>
  <c r="S344" i="9" s="1"/>
  <c r="U344" i="9" s="1"/>
  <c r="R346" i="9"/>
  <c r="S346" i="9" s="1"/>
  <c r="U346" i="9" s="1"/>
  <c r="R348" i="9"/>
  <c r="S348" i="9" s="1"/>
  <c r="U348" i="9" s="1"/>
  <c r="R350" i="9"/>
  <c r="S350" i="9" s="1"/>
  <c r="U350" i="9" s="1"/>
  <c r="R352" i="9"/>
  <c r="S352" i="9" s="1"/>
  <c r="U352" i="9" s="1"/>
  <c r="R354" i="9"/>
  <c r="S354" i="9" s="1"/>
  <c r="U354" i="9" s="1"/>
  <c r="R356" i="9"/>
  <c r="S356" i="9" s="1"/>
  <c r="U356" i="9" s="1"/>
  <c r="R358" i="9"/>
  <c r="S358" i="9" s="1"/>
  <c r="U358" i="9" s="1"/>
  <c r="R360" i="9"/>
  <c r="S360" i="9" s="1"/>
  <c r="U360" i="9" s="1"/>
  <c r="R362" i="9"/>
  <c r="S362" i="9" s="1"/>
  <c r="U362" i="9" s="1"/>
  <c r="R364" i="9"/>
  <c r="S364" i="9" s="1"/>
  <c r="U364" i="9" s="1"/>
  <c r="U398" i="9"/>
  <c r="U396" i="9" s="1"/>
  <c r="U400" i="9"/>
  <c r="U402" i="9"/>
  <c r="U404" i="9"/>
  <c r="U406" i="9"/>
  <c r="U408" i="9"/>
  <c r="U410" i="9"/>
  <c r="U412" i="9"/>
  <c r="U414" i="9"/>
  <c r="U416" i="9"/>
  <c r="U418" i="9"/>
  <c r="U422" i="9"/>
  <c r="R458" i="9"/>
  <c r="S458" i="9" s="1"/>
  <c r="U458" i="9" s="1"/>
  <c r="R460" i="9"/>
  <c r="S460" i="9" s="1"/>
  <c r="U460" i="9" s="1"/>
  <c r="R462" i="9"/>
  <c r="S462" i="9" s="1"/>
  <c r="U462" i="9" s="1"/>
  <c r="R464" i="9"/>
  <c r="S464" i="9" s="1"/>
  <c r="U464" i="9" s="1"/>
  <c r="R466" i="9"/>
  <c r="S466" i="9" s="1"/>
  <c r="U466" i="9" s="1"/>
  <c r="R468" i="9"/>
  <c r="S468" i="9" s="1"/>
  <c r="U468" i="9" s="1"/>
  <c r="R470" i="9"/>
  <c r="S470" i="9" s="1"/>
  <c r="U470" i="9" s="1"/>
  <c r="U304" i="9"/>
  <c r="U300" i="9"/>
  <c r="U296" i="9"/>
  <c r="U292" i="9"/>
  <c r="U288" i="9"/>
  <c r="U284" i="9"/>
  <c r="U282" i="9"/>
  <c r="U280" i="9"/>
  <c r="U278" i="9" s="1"/>
  <c r="U186" i="9"/>
  <c r="U182" i="9"/>
  <c r="U178" i="9"/>
  <c r="U174" i="9"/>
  <c r="U172" i="9"/>
  <c r="U168" i="9"/>
  <c r="U164" i="9"/>
  <c r="U162" i="9"/>
  <c r="U160" i="9" s="1"/>
  <c r="U68" i="9"/>
  <c r="U66" i="9"/>
  <c r="U62" i="9"/>
  <c r="U60" i="9"/>
  <c r="U58" i="9"/>
  <c r="U56" i="9"/>
  <c r="U54" i="9"/>
  <c r="U52" i="9"/>
  <c r="U50" i="9"/>
  <c r="U48" i="9"/>
  <c r="U46" i="9"/>
  <c r="U44" i="9"/>
  <c r="U42" i="9" s="1"/>
  <c r="U399" i="9"/>
  <c r="U401" i="9"/>
  <c r="U403" i="9"/>
  <c r="U405" i="9"/>
  <c r="U407" i="9"/>
  <c r="U409" i="9"/>
  <c r="U411" i="9"/>
  <c r="U413" i="9"/>
  <c r="U415" i="9"/>
  <c r="U417" i="9"/>
  <c r="U419" i="9"/>
  <c r="U421" i="9"/>
  <c r="U423" i="9"/>
  <c r="J39" i="9"/>
  <c r="H39" i="9"/>
  <c r="F39" i="9"/>
  <c r="D99" i="9"/>
  <c r="F99" i="9"/>
  <c r="H99" i="9"/>
  <c r="D158" i="9"/>
  <c r="F158" i="9"/>
  <c r="H158" i="9"/>
  <c r="D217" i="9"/>
  <c r="F217" i="9"/>
  <c r="H217" i="9"/>
  <c r="D276" i="9"/>
  <c r="F276" i="9"/>
  <c r="H276" i="9"/>
  <c r="D335" i="9"/>
  <c r="F335" i="9"/>
  <c r="H335" i="9"/>
  <c r="D393" i="9"/>
  <c r="F393" i="9"/>
  <c r="H393" i="9"/>
  <c r="D453" i="9"/>
  <c r="F453" i="9"/>
  <c r="H453" i="9"/>
  <c r="E511" i="9"/>
  <c r="H526" i="9"/>
  <c r="I526" i="9" s="1"/>
  <c r="K526" i="9" s="1"/>
  <c r="H524" i="9"/>
  <c r="I524" i="9" s="1"/>
  <c r="K524" i="9" s="1"/>
  <c r="H522" i="9"/>
  <c r="I522" i="9" s="1"/>
  <c r="K522" i="9" s="1"/>
  <c r="H520" i="9"/>
  <c r="I520" i="9" s="1"/>
  <c r="K520" i="9" s="1"/>
  <c r="H518" i="9"/>
  <c r="I518" i="9" s="1"/>
  <c r="K518" i="9" s="1"/>
  <c r="H516" i="9"/>
  <c r="I516" i="9" s="1"/>
  <c r="K516" i="9" s="1"/>
  <c r="K514" i="9" s="1"/>
  <c r="K482" i="9"/>
  <c r="K480" i="9"/>
  <c r="K478" i="9"/>
  <c r="K476" i="9"/>
  <c r="K474" i="9"/>
  <c r="K472" i="9"/>
  <c r="K468" i="9"/>
  <c r="K466" i="9"/>
  <c r="K464" i="9"/>
  <c r="K462" i="9"/>
  <c r="K460" i="9"/>
  <c r="K458" i="9"/>
  <c r="H422" i="9"/>
  <c r="I422" i="9" s="1"/>
  <c r="K422" i="9" s="1"/>
  <c r="H420" i="9"/>
  <c r="I420" i="9" s="1"/>
  <c r="K420" i="9" s="1"/>
  <c r="H418" i="9"/>
  <c r="I418" i="9" s="1"/>
  <c r="K418" i="9" s="1"/>
  <c r="H416" i="9"/>
  <c r="I416" i="9" s="1"/>
  <c r="K416" i="9" s="1"/>
  <c r="H414" i="9"/>
  <c r="I414" i="9" s="1"/>
  <c r="K414" i="9" s="1"/>
  <c r="H412" i="9"/>
  <c r="I412" i="9" s="1"/>
  <c r="K412" i="9" s="1"/>
  <c r="H410" i="9"/>
  <c r="I410" i="9" s="1"/>
  <c r="K410" i="9" s="1"/>
  <c r="H408" i="9"/>
  <c r="I408" i="9" s="1"/>
  <c r="K408" i="9" s="1"/>
  <c r="H406" i="9"/>
  <c r="I406" i="9" s="1"/>
  <c r="K406" i="9" s="1"/>
  <c r="H404" i="9"/>
  <c r="I404" i="9" s="1"/>
  <c r="K404" i="9" s="1"/>
  <c r="H402" i="9"/>
  <c r="I402" i="9" s="1"/>
  <c r="K402" i="9" s="1"/>
  <c r="H400" i="9"/>
  <c r="I400" i="9" s="1"/>
  <c r="K400" i="9" s="1"/>
  <c r="H398" i="9"/>
  <c r="I398" i="9" s="1"/>
  <c r="K398" i="9" s="1"/>
  <c r="K396" i="9" s="1"/>
  <c r="K364" i="9"/>
  <c r="K362" i="9"/>
  <c r="K360" i="9"/>
  <c r="K356" i="9"/>
  <c r="K354" i="9"/>
  <c r="K352" i="9"/>
  <c r="K348" i="9"/>
  <c r="K346" i="9"/>
  <c r="K344" i="9"/>
  <c r="K340" i="9"/>
  <c r="H304" i="9"/>
  <c r="I304" i="9" s="1"/>
  <c r="K304" i="9" s="1"/>
  <c r="H302" i="9"/>
  <c r="I302" i="9" s="1"/>
  <c r="K302" i="9" s="1"/>
  <c r="H300" i="9"/>
  <c r="I300" i="9" s="1"/>
  <c r="K300" i="9" s="1"/>
  <c r="H298" i="9"/>
  <c r="I298" i="9" s="1"/>
  <c r="K298" i="9" s="1"/>
  <c r="H296" i="9"/>
  <c r="I296" i="9" s="1"/>
  <c r="K296" i="9" s="1"/>
  <c r="H294" i="9"/>
  <c r="I294" i="9" s="1"/>
  <c r="K294" i="9" s="1"/>
  <c r="H292" i="9"/>
  <c r="I292" i="9" s="1"/>
  <c r="K292" i="9" s="1"/>
  <c r="H290" i="9"/>
  <c r="I290" i="9" s="1"/>
  <c r="K290" i="9" s="1"/>
  <c r="H288" i="9"/>
  <c r="I288" i="9" s="1"/>
  <c r="K288" i="9" s="1"/>
  <c r="H286" i="9"/>
  <c r="I286" i="9" s="1"/>
  <c r="K286" i="9" s="1"/>
  <c r="H284" i="9"/>
  <c r="I284" i="9" s="1"/>
  <c r="K284" i="9" s="1"/>
  <c r="H282" i="9"/>
  <c r="I282" i="9" s="1"/>
  <c r="K282" i="9" s="1"/>
  <c r="H280" i="9"/>
  <c r="I280" i="9" s="1"/>
  <c r="K280" i="9" s="1"/>
  <c r="K278" i="9" s="1"/>
  <c r="K246" i="9"/>
  <c r="K244" i="9"/>
  <c r="K242" i="9"/>
  <c r="K240" i="9"/>
  <c r="K238" i="9"/>
  <c r="K236" i="9"/>
  <c r="K234" i="9"/>
  <c r="K232" i="9"/>
  <c r="K230" i="9"/>
  <c r="K228" i="9"/>
  <c r="K226" i="9"/>
  <c r="K224" i="9"/>
  <c r="K222" i="9"/>
  <c r="H186" i="9"/>
  <c r="I186" i="9" s="1"/>
  <c r="K186" i="9" s="1"/>
  <c r="H184" i="9"/>
  <c r="I184" i="9" s="1"/>
  <c r="K184" i="9" s="1"/>
  <c r="H182" i="9"/>
  <c r="I182" i="9" s="1"/>
  <c r="K182" i="9" s="1"/>
  <c r="H180" i="9"/>
  <c r="I180" i="9" s="1"/>
  <c r="K180" i="9" s="1"/>
  <c r="H178" i="9"/>
  <c r="I178" i="9" s="1"/>
  <c r="K178" i="9" s="1"/>
  <c r="H176" i="9"/>
  <c r="I176" i="9" s="1"/>
  <c r="K176" i="9" s="1"/>
  <c r="H174" i="9"/>
  <c r="I174" i="9" s="1"/>
  <c r="K174" i="9" s="1"/>
  <c r="H172" i="9"/>
  <c r="I172" i="9" s="1"/>
  <c r="K172" i="9" s="1"/>
  <c r="H170" i="9"/>
  <c r="I170" i="9" s="1"/>
  <c r="K170" i="9" s="1"/>
  <c r="H168" i="9"/>
  <c r="I168" i="9" s="1"/>
  <c r="K168" i="9" s="1"/>
  <c r="H166" i="9"/>
  <c r="I166" i="9" s="1"/>
  <c r="K166" i="9" s="1"/>
  <c r="J511" i="9"/>
  <c r="H511" i="9"/>
  <c r="F511" i="9"/>
  <c r="D511" i="9"/>
  <c r="R516" i="9"/>
  <c r="S516" i="9" s="1"/>
  <c r="U516" i="9" s="1"/>
  <c r="U514" i="9" s="1"/>
  <c r="R517" i="9"/>
  <c r="S517" i="9" s="1"/>
  <c r="U517" i="9"/>
  <c r="R518" i="9"/>
  <c r="S518" i="9" s="1"/>
  <c r="U518" i="9" s="1"/>
  <c r="R519" i="9"/>
  <c r="S519" i="9" s="1"/>
  <c r="U519" i="9"/>
  <c r="R520" i="9"/>
  <c r="S520" i="9" s="1"/>
  <c r="U520" i="9" s="1"/>
  <c r="R521" i="9"/>
  <c r="S521" i="9" s="1"/>
  <c r="U521" i="9"/>
  <c r="R522" i="9"/>
  <c r="S522" i="9" s="1"/>
  <c r="U522" i="9" s="1"/>
  <c r="R523" i="9"/>
  <c r="S523" i="9" s="1"/>
  <c r="U523" i="9"/>
  <c r="R524" i="9"/>
  <c r="S524" i="9" s="1"/>
  <c r="U524" i="9" s="1"/>
  <c r="R525" i="9"/>
  <c r="S525" i="9" s="1"/>
  <c r="U525" i="9"/>
  <c r="R526" i="9"/>
  <c r="S526" i="9" s="1"/>
  <c r="U526" i="9" s="1"/>
  <c r="R527" i="9"/>
  <c r="S527" i="9" s="1"/>
  <c r="U527" i="9"/>
  <c r="R528" i="9"/>
  <c r="S528" i="9" s="1"/>
  <c r="U528" i="9" s="1"/>
  <c r="R529" i="9"/>
  <c r="S529" i="9" s="1"/>
  <c r="U529" i="9"/>
  <c r="R530" i="9"/>
  <c r="S530" i="9" s="1"/>
  <c r="U530" i="9" s="1"/>
  <c r="R531" i="9"/>
  <c r="S531" i="9" s="1"/>
  <c r="U531" i="9"/>
  <c r="R532" i="9"/>
  <c r="S532" i="9" s="1"/>
  <c r="U532" i="9" s="1"/>
  <c r="R533" i="9"/>
  <c r="S533" i="9" s="1"/>
  <c r="U533" i="9"/>
  <c r="R534" i="9"/>
  <c r="S534" i="9" s="1"/>
  <c r="U534" i="9" s="1"/>
  <c r="R535" i="9"/>
  <c r="S535" i="9" s="1"/>
  <c r="U535" i="9"/>
  <c r="R536" i="9"/>
  <c r="S536" i="9" s="1"/>
  <c r="U536" i="9" s="1"/>
  <c r="R537" i="9"/>
  <c r="S537" i="9" s="1"/>
  <c r="U537" i="9"/>
  <c r="R538" i="9"/>
  <c r="S538" i="9" s="1"/>
  <c r="U538" i="9" s="1"/>
  <c r="R539" i="9"/>
  <c r="S539" i="9" s="1"/>
  <c r="U539" i="9"/>
  <c r="R540" i="9"/>
  <c r="S540" i="9" s="1"/>
  <c r="U540" i="9" s="1"/>
  <c r="R541" i="9"/>
  <c r="S541" i="9" s="1"/>
  <c r="U541" i="9"/>
  <c r="K481" i="9"/>
  <c r="K479" i="9"/>
  <c r="K477" i="9"/>
  <c r="K475" i="9"/>
  <c r="K473" i="9"/>
  <c r="K471" i="9"/>
  <c r="K469" i="9"/>
  <c r="K467" i="9"/>
  <c r="K465" i="9"/>
  <c r="K463" i="9"/>
  <c r="K461" i="9"/>
  <c r="K459" i="9"/>
  <c r="K457" i="9"/>
  <c r="K455" i="9" s="1"/>
  <c r="K363" i="9"/>
  <c r="K359" i="9"/>
  <c r="K357" i="9"/>
  <c r="K355" i="9"/>
  <c r="K353" i="9"/>
  <c r="K351" i="9"/>
  <c r="K349" i="9"/>
  <c r="K347" i="9"/>
  <c r="K343" i="9"/>
  <c r="K341" i="9"/>
  <c r="K339" i="9"/>
  <c r="K337" i="9" s="1"/>
  <c r="K245" i="9"/>
  <c r="K243" i="9"/>
  <c r="K241" i="9"/>
  <c r="K239" i="9"/>
  <c r="K237" i="9"/>
  <c r="K235" i="9"/>
  <c r="K233" i="9"/>
  <c r="K231" i="9"/>
  <c r="K229" i="9"/>
  <c r="K227" i="9"/>
  <c r="K225" i="9"/>
  <c r="K223" i="9"/>
  <c r="K221" i="9"/>
  <c r="K219" i="9" s="1"/>
  <c r="H165" i="9"/>
  <c r="I165" i="9" s="1"/>
  <c r="K165" i="9" s="1"/>
  <c r="H128" i="9"/>
  <c r="I128" i="9" s="1"/>
  <c r="K128" i="9" s="1"/>
  <c r="H127" i="9"/>
  <c r="I127" i="9" s="1"/>
  <c r="K127" i="9"/>
  <c r="H126" i="9"/>
  <c r="I126" i="9" s="1"/>
  <c r="K126" i="9" s="1"/>
  <c r="H125" i="9"/>
  <c r="I125" i="9" s="1"/>
  <c r="K125" i="9"/>
  <c r="H124" i="9"/>
  <c r="I124" i="9" s="1"/>
  <c r="K124" i="9" s="1"/>
  <c r="H123" i="9"/>
  <c r="I123" i="9" s="1"/>
  <c r="K123" i="9"/>
  <c r="H122" i="9"/>
  <c r="I122" i="9" s="1"/>
  <c r="K122" i="9" s="1"/>
  <c r="H121" i="9"/>
  <c r="I121" i="9" s="1"/>
  <c r="K121" i="9"/>
  <c r="H120" i="9"/>
  <c r="I120" i="9" s="1"/>
  <c r="K120" i="9" s="1"/>
  <c r="H119" i="9"/>
  <c r="I119" i="9" s="1"/>
  <c r="K119" i="9"/>
  <c r="H118" i="9"/>
  <c r="I118" i="9" s="1"/>
  <c r="K118" i="9" s="1"/>
  <c r="H117" i="9"/>
  <c r="I117" i="9" s="1"/>
  <c r="K117" i="9"/>
  <c r="H116" i="9"/>
  <c r="I116" i="9" s="1"/>
  <c r="K116" i="9" s="1"/>
  <c r="H115" i="9"/>
  <c r="I115" i="9" s="1"/>
  <c r="K115" i="9"/>
  <c r="H114" i="9"/>
  <c r="I114" i="9" s="1"/>
  <c r="K114" i="9" s="1"/>
  <c r="H113" i="9"/>
  <c r="I113" i="9" s="1"/>
  <c r="K113" i="9"/>
  <c r="H112" i="9"/>
  <c r="I112" i="9" s="1"/>
  <c r="K112" i="9" s="1"/>
  <c r="H111" i="9"/>
  <c r="I111" i="9" s="1"/>
  <c r="K111" i="9"/>
  <c r="H110" i="9"/>
  <c r="I110" i="9" s="1"/>
  <c r="K110" i="9" s="1"/>
  <c r="H109" i="9"/>
  <c r="I109" i="9" s="1"/>
  <c r="K109" i="9"/>
  <c r="H108" i="9"/>
  <c r="I108" i="9" s="1"/>
  <c r="K108" i="9" s="1"/>
  <c r="H107" i="9"/>
  <c r="I107" i="9" s="1"/>
  <c r="K107" i="9"/>
  <c r="H106" i="9"/>
  <c r="I106" i="9" s="1"/>
  <c r="K106" i="9" s="1"/>
  <c r="H105" i="9"/>
  <c r="I105" i="9" s="1"/>
  <c r="K105" i="9"/>
  <c r="H104" i="9"/>
  <c r="I104" i="9" s="1"/>
  <c r="K104" i="9" s="1"/>
  <c r="H103" i="9"/>
  <c r="I103" i="9" s="1"/>
  <c r="K103" i="9"/>
  <c r="K101" i="9" s="1"/>
  <c r="U541" i="4"/>
  <c r="U539" i="4"/>
  <c r="U537" i="4"/>
  <c r="U535" i="4"/>
  <c r="U533" i="4"/>
  <c r="U531" i="4"/>
  <c r="U525" i="4"/>
  <c r="U523" i="4"/>
  <c r="U521" i="4"/>
  <c r="U519" i="4"/>
  <c r="U517" i="4"/>
  <c r="U482" i="4"/>
  <c r="U480" i="4"/>
  <c r="U476" i="4"/>
  <c r="U474" i="4"/>
  <c r="U472" i="4"/>
  <c r="U470" i="4"/>
  <c r="U468" i="4"/>
  <c r="U466" i="4"/>
  <c r="U464" i="4"/>
  <c r="U462" i="4"/>
  <c r="U460" i="4"/>
  <c r="U458" i="4"/>
  <c r="U423" i="4"/>
  <c r="U421" i="4"/>
  <c r="U419" i="4"/>
  <c r="U417" i="4"/>
  <c r="U415" i="4"/>
  <c r="U413" i="4"/>
  <c r="U411" i="4"/>
  <c r="U409" i="4"/>
  <c r="U407" i="4"/>
  <c r="U405" i="4"/>
  <c r="U403" i="4"/>
  <c r="U399" i="4"/>
  <c r="U364" i="4"/>
  <c r="U362" i="4"/>
  <c r="U360" i="4"/>
  <c r="U358" i="4"/>
  <c r="U356" i="4"/>
  <c r="H57" i="9"/>
  <c r="I57" i="9" s="1"/>
  <c r="K57" i="9" s="1"/>
  <c r="H55" i="9"/>
  <c r="I55" i="9" s="1"/>
  <c r="K55" i="9" s="1"/>
  <c r="H53" i="9"/>
  <c r="I53" i="9" s="1"/>
  <c r="K53" i="9" s="1"/>
  <c r="H51" i="9"/>
  <c r="I51" i="9" s="1"/>
  <c r="K51" i="9" s="1"/>
  <c r="H49" i="9"/>
  <c r="I49" i="9" s="1"/>
  <c r="K49" i="9" s="1"/>
  <c r="H47" i="9"/>
  <c r="I47" i="9" s="1"/>
  <c r="K47" i="9" s="1"/>
  <c r="H45" i="9"/>
  <c r="I45" i="9" s="1"/>
  <c r="K45" i="9" s="1"/>
  <c r="U540" i="4"/>
  <c r="U538" i="4"/>
  <c r="U536" i="4"/>
  <c r="U534" i="4"/>
  <c r="U532" i="4"/>
  <c r="U530" i="4"/>
  <c r="U526" i="4"/>
  <c r="U524" i="4"/>
  <c r="U522" i="4"/>
  <c r="U520" i="4"/>
  <c r="U516" i="4"/>
  <c r="U514" i="4" s="1"/>
  <c r="H541" i="4"/>
  <c r="I541" i="4" s="1"/>
  <c r="K541" i="4" s="1"/>
  <c r="H539" i="4"/>
  <c r="I539" i="4" s="1"/>
  <c r="K539" i="4" s="1"/>
  <c r="H537" i="4"/>
  <c r="I537" i="4" s="1"/>
  <c r="K537" i="4" s="1"/>
  <c r="H535" i="4"/>
  <c r="I535" i="4" s="1"/>
  <c r="K535" i="4" s="1"/>
  <c r="H533" i="4"/>
  <c r="I533" i="4" s="1"/>
  <c r="K533" i="4" s="1"/>
  <c r="H531" i="4"/>
  <c r="I531" i="4" s="1"/>
  <c r="K531" i="4" s="1"/>
  <c r="H529" i="4"/>
  <c r="I529" i="4" s="1"/>
  <c r="K529" i="4" s="1"/>
  <c r="H527" i="4"/>
  <c r="I527" i="4" s="1"/>
  <c r="K527" i="4" s="1"/>
  <c r="H525" i="4"/>
  <c r="I525" i="4" s="1"/>
  <c r="K525" i="4" s="1"/>
  <c r="H523" i="4"/>
  <c r="I523" i="4" s="1"/>
  <c r="K523" i="4" s="1"/>
  <c r="H521" i="4"/>
  <c r="I521" i="4" s="1"/>
  <c r="K521" i="4" s="1"/>
  <c r="H519" i="4"/>
  <c r="I519" i="4" s="1"/>
  <c r="K519" i="4" s="1"/>
  <c r="H517" i="4"/>
  <c r="I517" i="4" s="1"/>
  <c r="K517" i="4" s="1"/>
  <c r="U481" i="4"/>
  <c r="U479" i="4"/>
  <c r="U477" i="4"/>
  <c r="U475" i="4"/>
  <c r="U473" i="4"/>
  <c r="U471" i="4"/>
  <c r="U467" i="4"/>
  <c r="U465" i="4"/>
  <c r="U461" i="4"/>
  <c r="U459" i="4"/>
  <c r="H482" i="4"/>
  <c r="I482" i="4" s="1"/>
  <c r="K482" i="4" s="1"/>
  <c r="H480" i="4"/>
  <c r="I480" i="4" s="1"/>
  <c r="K480" i="4" s="1"/>
  <c r="H478" i="4"/>
  <c r="I478" i="4" s="1"/>
  <c r="K478" i="4" s="1"/>
  <c r="H476" i="4"/>
  <c r="I476" i="4" s="1"/>
  <c r="K476" i="4" s="1"/>
  <c r="H474" i="4"/>
  <c r="I474" i="4" s="1"/>
  <c r="K474" i="4" s="1"/>
  <c r="H472" i="4"/>
  <c r="I472" i="4" s="1"/>
  <c r="K472" i="4" s="1"/>
  <c r="H470" i="4"/>
  <c r="I470" i="4" s="1"/>
  <c r="K470" i="4" s="1"/>
  <c r="H468" i="4"/>
  <c r="I468" i="4" s="1"/>
  <c r="K468" i="4" s="1"/>
  <c r="H466" i="4"/>
  <c r="I466" i="4" s="1"/>
  <c r="K466" i="4" s="1"/>
  <c r="H464" i="4"/>
  <c r="I464" i="4" s="1"/>
  <c r="K464" i="4" s="1"/>
  <c r="H462" i="4"/>
  <c r="I462" i="4" s="1"/>
  <c r="K462" i="4" s="1"/>
  <c r="H460" i="4"/>
  <c r="I460" i="4" s="1"/>
  <c r="K460" i="4" s="1"/>
  <c r="H458" i="4"/>
  <c r="I458" i="4" s="1"/>
  <c r="K458" i="4" s="1"/>
  <c r="U422" i="4"/>
  <c r="U420" i="4"/>
  <c r="U418" i="4"/>
  <c r="U416" i="4"/>
  <c r="U414" i="4"/>
  <c r="U412" i="4"/>
  <c r="U410" i="4"/>
  <c r="U408" i="4"/>
  <c r="U406" i="4"/>
  <c r="U404" i="4"/>
  <c r="U402" i="4"/>
  <c r="U400" i="4"/>
  <c r="U398" i="4"/>
  <c r="U396" i="4" s="1"/>
  <c r="H423" i="4"/>
  <c r="I423" i="4" s="1"/>
  <c r="K423" i="4" s="1"/>
  <c r="H421" i="4"/>
  <c r="I421" i="4" s="1"/>
  <c r="K421" i="4" s="1"/>
  <c r="H419" i="4"/>
  <c r="I419" i="4" s="1"/>
  <c r="K419" i="4" s="1"/>
  <c r="H417" i="4"/>
  <c r="I417" i="4" s="1"/>
  <c r="K417" i="4" s="1"/>
  <c r="H415" i="4"/>
  <c r="I415" i="4" s="1"/>
  <c r="K415" i="4" s="1"/>
  <c r="H413" i="4"/>
  <c r="I413" i="4" s="1"/>
  <c r="K413" i="4" s="1"/>
  <c r="H411" i="4"/>
  <c r="I411" i="4" s="1"/>
  <c r="K411" i="4" s="1"/>
  <c r="H409" i="4"/>
  <c r="I409" i="4" s="1"/>
  <c r="K409" i="4" s="1"/>
  <c r="H407" i="4"/>
  <c r="I407" i="4" s="1"/>
  <c r="K407" i="4" s="1"/>
  <c r="H405" i="4"/>
  <c r="I405" i="4" s="1"/>
  <c r="K405" i="4" s="1"/>
  <c r="H403" i="4"/>
  <c r="I403" i="4" s="1"/>
  <c r="K403" i="4" s="1"/>
  <c r="H401" i="4"/>
  <c r="I401" i="4" s="1"/>
  <c r="K401" i="4" s="1"/>
  <c r="H399" i="4"/>
  <c r="I399" i="4" s="1"/>
  <c r="K399" i="4" s="1"/>
  <c r="U363" i="4"/>
  <c r="U361" i="4"/>
  <c r="U359" i="4"/>
  <c r="U357" i="4"/>
  <c r="H364" i="4"/>
  <c r="I364" i="4" s="1"/>
  <c r="K364" i="4" s="1"/>
  <c r="H363" i="4"/>
  <c r="I363" i="4" s="1"/>
  <c r="K363" i="4" s="1"/>
  <c r="H362" i="4"/>
  <c r="I362" i="4" s="1"/>
  <c r="K362" i="4" s="1"/>
  <c r="H361" i="4"/>
  <c r="I361" i="4" s="1"/>
  <c r="K361" i="4" s="1"/>
  <c r="H360" i="4"/>
  <c r="I360" i="4" s="1"/>
  <c r="K360" i="4" s="1"/>
  <c r="H359" i="4"/>
  <c r="I359" i="4" s="1"/>
  <c r="K359" i="4" s="1"/>
  <c r="H358" i="4"/>
  <c r="I358" i="4" s="1"/>
  <c r="K358" i="4" s="1"/>
  <c r="H357" i="4"/>
  <c r="I357" i="4" s="1"/>
  <c r="K357" i="4" s="1"/>
  <c r="H356" i="4"/>
  <c r="I356" i="4" s="1"/>
  <c r="K356" i="4" s="1"/>
  <c r="H355" i="4"/>
  <c r="I355" i="4" s="1"/>
  <c r="K355" i="4" s="1"/>
  <c r="H354" i="4"/>
  <c r="I354" i="4" s="1"/>
  <c r="K354" i="4" s="1"/>
  <c r="H353" i="4"/>
  <c r="I353" i="4" s="1"/>
  <c r="K353" i="4" s="1"/>
  <c r="H352" i="4"/>
  <c r="I352" i="4" s="1"/>
  <c r="K352" i="4" s="1"/>
  <c r="H351" i="4"/>
  <c r="I351" i="4" s="1"/>
  <c r="K351" i="4" s="1"/>
  <c r="H350" i="4"/>
  <c r="I350" i="4" s="1"/>
  <c r="K350" i="4" s="1"/>
  <c r="H349" i="4"/>
  <c r="I349" i="4" s="1"/>
  <c r="K349" i="4" s="1"/>
  <c r="H348" i="4"/>
  <c r="I348" i="4" s="1"/>
  <c r="K348" i="4" s="1"/>
  <c r="H347" i="4"/>
  <c r="I347" i="4" s="1"/>
  <c r="K347" i="4" s="1"/>
  <c r="H346" i="4"/>
  <c r="I346" i="4" s="1"/>
  <c r="K346" i="4" s="1"/>
  <c r="H345" i="4"/>
  <c r="I345" i="4" s="1"/>
  <c r="K345" i="4" s="1"/>
  <c r="K343" i="4"/>
  <c r="K341" i="4"/>
  <c r="K339" i="4"/>
  <c r="K337" i="4" s="1"/>
  <c r="K304" i="4"/>
  <c r="K302" i="4"/>
  <c r="K300" i="4"/>
  <c r="K298" i="4"/>
  <c r="K296" i="4"/>
  <c r="K294" i="4"/>
  <c r="K290" i="4"/>
  <c r="K288" i="4"/>
  <c r="K284" i="4"/>
  <c r="K282" i="4"/>
  <c r="K280" i="4"/>
  <c r="K278" i="4" s="1"/>
  <c r="K344" i="4"/>
  <c r="K342" i="4"/>
  <c r="K340" i="4"/>
  <c r="R304" i="4"/>
  <c r="S304" i="4" s="1"/>
  <c r="U304" i="4" s="1"/>
  <c r="R302" i="4"/>
  <c r="S302" i="4" s="1"/>
  <c r="U302" i="4" s="1"/>
  <c r="R300" i="4"/>
  <c r="S300" i="4" s="1"/>
  <c r="U300" i="4" s="1"/>
  <c r="R298" i="4"/>
  <c r="S298" i="4" s="1"/>
  <c r="U298" i="4" s="1"/>
  <c r="R296" i="4"/>
  <c r="S296" i="4" s="1"/>
  <c r="U296" i="4" s="1"/>
  <c r="R294" i="4"/>
  <c r="S294" i="4" s="1"/>
  <c r="U294" i="4" s="1"/>
  <c r="R292" i="4"/>
  <c r="S292" i="4" s="1"/>
  <c r="U292" i="4" s="1"/>
  <c r="R290" i="4"/>
  <c r="S290" i="4" s="1"/>
  <c r="U290" i="4" s="1"/>
  <c r="R288" i="4"/>
  <c r="S288" i="4" s="1"/>
  <c r="U288" i="4" s="1"/>
  <c r="R286" i="4"/>
  <c r="S286" i="4" s="1"/>
  <c r="U286" i="4" s="1"/>
  <c r="R284" i="4"/>
  <c r="S284" i="4" s="1"/>
  <c r="U284" i="4" s="1"/>
  <c r="R282" i="4"/>
  <c r="S282" i="4" s="1"/>
  <c r="U282" i="4" s="1"/>
  <c r="R280" i="4"/>
  <c r="S280" i="4" s="1"/>
  <c r="U280" i="4" s="1"/>
  <c r="U278" i="4" s="1"/>
  <c r="K303" i="4"/>
  <c r="K301" i="4"/>
  <c r="K299" i="4"/>
  <c r="K295" i="4"/>
  <c r="K293" i="4"/>
  <c r="K291" i="4"/>
  <c r="K287" i="4"/>
  <c r="K285" i="4"/>
  <c r="K283" i="4"/>
  <c r="R245" i="4"/>
  <c r="S245" i="4" s="1"/>
  <c r="U245" i="4" s="1"/>
  <c r="R243" i="4"/>
  <c r="S243" i="4" s="1"/>
  <c r="U243" i="4" s="1"/>
  <c r="R241" i="4"/>
  <c r="S241" i="4" s="1"/>
  <c r="U241" i="4" s="1"/>
  <c r="R239" i="4"/>
  <c r="S239" i="4" s="1"/>
  <c r="U239" i="4" s="1"/>
  <c r="R237" i="4"/>
  <c r="S237" i="4" s="1"/>
  <c r="U237" i="4" s="1"/>
  <c r="R235" i="4"/>
  <c r="S235" i="4" s="1"/>
  <c r="U235" i="4" s="1"/>
  <c r="R233" i="4"/>
  <c r="S233" i="4" s="1"/>
  <c r="U233" i="4" s="1"/>
  <c r="R231" i="4"/>
  <c r="S231" i="4" s="1"/>
  <c r="U231" i="4" s="1"/>
  <c r="R229" i="4"/>
  <c r="S229" i="4" s="1"/>
  <c r="U229" i="4" s="1"/>
  <c r="R227" i="4"/>
  <c r="S227" i="4" s="1"/>
  <c r="U227" i="4" s="1"/>
  <c r="R225" i="4"/>
  <c r="S225" i="4" s="1"/>
  <c r="U225" i="4" s="1"/>
  <c r="H246" i="4"/>
  <c r="I246" i="4" s="1"/>
  <c r="K246" i="4" s="1"/>
  <c r="H245" i="4"/>
  <c r="I245" i="4" s="1"/>
  <c r="K245" i="4" s="1"/>
  <c r="H244" i="4"/>
  <c r="I244" i="4" s="1"/>
  <c r="K244" i="4" s="1"/>
  <c r="H243" i="4"/>
  <c r="I243" i="4" s="1"/>
  <c r="K243" i="4" s="1"/>
  <c r="H242" i="4"/>
  <c r="I242" i="4" s="1"/>
  <c r="K242" i="4" s="1"/>
  <c r="H241" i="4"/>
  <c r="I241" i="4" s="1"/>
  <c r="K241" i="4" s="1"/>
  <c r="H240" i="4"/>
  <c r="I240" i="4" s="1"/>
  <c r="K240" i="4" s="1"/>
  <c r="H239" i="4"/>
  <c r="I239" i="4" s="1"/>
  <c r="K239" i="4" s="1"/>
  <c r="H238" i="4"/>
  <c r="I238" i="4" s="1"/>
  <c r="K238" i="4" s="1"/>
  <c r="H237" i="4"/>
  <c r="I237" i="4" s="1"/>
  <c r="K237" i="4" s="1"/>
  <c r="H236" i="4"/>
  <c r="I236" i="4" s="1"/>
  <c r="K236" i="4" s="1"/>
  <c r="H235" i="4"/>
  <c r="I235" i="4" s="1"/>
  <c r="K235" i="4" s="1"/>
  <c r="H234" i="4"/>
  <c r="I234" i="4" s="1"/>
  <c r="K234" i="4" s="1"/>
  <c r="H233" i="4"/>
  <c r="I233" i="4" s="1"/>
  <c r="K233" i="4" s="1"/>
  <c r="H232" i="4"/>
  <c r="I232" i="4" s="1"/>
  <c r="K232" i="4" s="1"/>
  <c r="H231" i="4"/>
  <c r="I231" i="4" s="1"/>
  <c r="K231" i="4" s="1"/>
  <c r="H230" i="4"/>
  <c r="I230" i="4" s="1"/>
  <c r="K230" i="4" s="1"/>
  <c r="H229" i="4"/>
  <c r="I229" i="4" s="1"/>
  <c r="K229" i="4" s="1"/>
  <c r="K227" i="4"/>
  <c r="K225" i="4"/>
  <c r="K223" i="4"/>
  <c r="K221" i="4"/>
  <c r="K219" i="4" s="1"/>
  <c r="K228" i="4"/>
  <c r="K226" i="4"/>
  <c r="K224" i="4"/>
  <c r="K222" i="4"/>
  <c r="R186" i="4"/>
  <c r="S186" i="4" s="1"/>
  <c r="U186" i="4" s="1"/>
  <c r="R184" i="4"/>
  <c r="S184" i="4" s="1"/>
  <c r="U184" i="4" s="1"/>
  <c r="R182" i="4"/>
  <c r="S182" i="4" s="1"/>
  <c r="U182" i="4" s="1"/>
  <c r="R180" i="4"/>
  <c r="S180" i="4" s="1"/>
  <c r="U180" i="4" s="1"/>
  <c r="R178" i="4"/>
  <c r="S178" i="4" s="1"/>
  <c r="U178" i="4" s="1"/>
  <c r="R176" i="4"/>
  <c r="S176" i="4" s="1"/>
  <c r="U176" i="4" s="1"/>
  <c r="R174" i="4"/>
  <c r="S174" i="4" s="1"/>
  <c r="U174" i="4" s="1"/>
  <c r="R172" i="4"/>
  <c r="S172" i="4" s="1"/>
  <c r="U172" i="4" s="1"/>
  <c r="R170" i="4"/>
  <c r="S170" i="4" s="1"/>
  <c r="U170" i="4" s="1"/>
  <c r="R168" i="4"/>
  <c r="S168" i="4" s="1"/>
  <c r="U168" i="4" s="1"/>
  <c r="H167" i="4"/>
  <c r="I167" i="4" s="1"/>
  <c r="K167" i="4" s="1"/>
  <c r="H165" i="4"/>
  <c r="I165" i="4" s="1"/>
  <c r="K165" i="4" s="1"/>
  <c r="H163" i="4"/>
  <c r="I163" i="4" s="1"/>
  <c r="K163" i="4" s="1"/>
  <c r="U127" i="4"/>
  <c r="U125" i="4"/>
  <c r="U123" i="4"/>
  <c r="U119" i="4"/>
  <c r="U117" i="4"/>
  <c r="U115" i="4"/>
  <c r="U111" i="4"/>
  <c r="U109" i="4"/>
  <c r="U107" i="4"/>
  <c r="U103" i="4"/>
  <c r="U101" i="4" s="1"/>
  <c r="R167" i="4"/>
  <c r="S167" i="4" s="1"/>
  <c r="U167" i="4" s="1"/>
  <c r="R166" i="4"/>
  <c r="S166" i="4" s="1"/>
  <c r="U166" i="4"/>
  <c r="R165" i="4"/>
  <c r="S165" i="4" s="1"/>
  <c r="U165" i="4" s="1"/>
  <c r="R164" i="4"/>
  <c r="S164" i="4" s="1"/>
  <c r="U164" i="4"/>
  <c r="R163" i="4"/>
  <c r="S163" i="4" s="1"/>
  <c r="U163" i="4" s="1"/>
  <c r="R162" i="4"/>
  <c r="S162" i="4" s="1"/>
  <c r="U162" i="4"/>
  <c r="U160" i="4" s="1"/>
  <c r="U128" i="4"/>
  <c r="U126" i="4"/>
  <c r="U124" i="4"/>
  <c r="U122" i="4"/>
  <c r="U120" i="4"/>
  <c r="U118" i="4"/>
  <c r="U116" i="4"/>
  <c r="U114" i="4"/>
  <c r="U112" i="4"/>
  <c r="U110" i="4"/>
  <c r="U108" i="4"/>
  <c r="U104" i="4"/>
  <c r="U69" i="4"/>
  <c r="U67" i="4"/>
  <c r="U65" i="4"/>
  <c r="U63" i="4"/>
  <c r="U61" i="4"/>
  <c r="U59" i="4"/>
  <c r="U57" i="4"/>
  <c r="U55" i="4"/>
  <c r="U53" i="4"/>
  <c r="U51" i="4"/>
  <c r="U49" i="4"/>
  <c r="H126" i="4"/>
  <c r="I126" i="4" s="1"/>
  <c r="K126" i="4" s="1"/>
  <c r="H124" i="4"/>
  <c r="I124" i="4" s="1"/>
  <c r="K124" i="4" s="1"/>
  <c r="H122" i="4"/>
  <c r="I122" i="4" s="1"/>
  <c r="K122" i="4" s="1"/>
  <c r="H120" i="4"/>
  <c r="I120" i="4" s="1"/>
  <c r="K120" i="4" s="1"/>
  <c r="H118" i="4"/>
  <c r="I118" i="4" s="1"/>
  <c r="K118" i="4" s="1"/>
  <c r="H116" i="4"/>
  <c r="I116" i="4" s="1"/>
  <c r="K116" i="4" s="1"/>
  <c r="H114" i="4"/>
  <c r="I114" i="4" s="1"/>
  <c r="K114" i="4" s="1"/>
  <c r="H112" i="4"/>
  <c r="I112" i="4" s="1"/>
  <c r="K112" i="4" s="1"/>
  <c r="H110" i="4"/>
  <c r="I110" i="4" s="1"/>
  <c r="K110" i="4" s="1"/>
  <c r="H108" i="4"/>
  <c r="I108" i="4" s="1"/>
  <c r="K108" i="4" s="1"/>
  <c r="H106" i="4"/>
  <c r="I106" i="4" s="1"/>
  <c r="K106" i="4" s="1"/>
  <c r="H104" i="4"/>
  <c r="I104" i="4" s="1"/>
  <c r="K104" i="4" s="1"/>
  <c r="U68" i="4"/>
  <c r="U66" i="4"/>
  <c r="U64" i="4"/>
  <c r="U62" i="4"/>
  <c r="U60" i="4"/>
  <c r="U58" i="4"/>
  <c r="U56" i="4"/>
  <c r="U54" i="4"/>
  <c r="U52" i="4"/>
  <c r="U50" i="4"/>
  <c r="U48" i="4"/>
  <c r="K69" i="4"/>
  <c r="K67" i="4"/>
  <c r="K65" i="4"/>
  <c r="K63" i="4"/>
  <c r="K61" i="4"/>
  <c r="K59" i="4"/>
  <c r="K55" i="4"/>
  <c r="K53" i="4"/>
  <c r="K51" i="4"/>
  <c r="K47" i="4"/>
  <c r="K45" i="4"/>
  <c r="K68" i="4"/>
  <c r="K66" i="4"/>
  <c r="K64" i="4"/>
  <c r="K62" i="4"/>
  <c r="K60" i="4"/>
  <c r="K58" i="4"/>
  <c r="K56" i="4"/>
  <c r="K52" i="4"/>
  <c r="K50" i="4"/>
  <c r="K48" i="4"/>
  <c r="K46" i="4"/>
  <c r="K44" i="4"/>
  <c r="K42" i="4" s="1"/>
  <c r="AF38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B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B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die Anzahl Zimmer +2 gerechnet, damit werden die übrigen Räume (Küche, Badezimmer, WC und Nebenräume wie Entrée, Estrich, Keller, Garage usw.) berücksichtigt.
</t>
        </r>
      </text>
    </comment>
    <comment ref="AL25" authorId="1" shapeId="0" xr:uid="{00000000-0006-0000-0000-000006000000}">
      <text>
        <r>
          <rPr>
            <b/>
            <sz val="9"/>
            <color indexed="81"/>
            <rFont val="Tahoma"/>
            <family val="2"/>
          </rPr>
          <t>(= %) Verhältnis des Verkehrsmietwertes der selbst genutzten Wohnung zum Gesamtmietertrag (inkl. eigene Wohnung)</t>
        </r>
      </text>
    </comment>
    <comment ref="W35" authorId="1" shapeId="0" xr:uid="{00000000-0006-0000-0000-000007000000}">
      <text>
        <r>
          <rPr>
            <b/>
            <sz val="8"/>
            <color indexed="81"/>
            <rFont val="Tahoma"/>
            <family val="2"/>
          </rPr>
          <t>Anteil an dem gesamten Mietertrag (inkl. selbst genutzten Wohnung)</t>
        </r>
      </text>
    </comment>
  </commentList>
</comments>
</file>

<file path=xl/sharedStrings.xml><?xml version="1.0" encoding="utf-8"?>
<sst xmlns="http://schemas.openxmlformats.org/spreadsheetml/2006/main" count="190" uniqueCount="61">
  <si>
    <t>Steuerbetrag</t>
  </si>
  <si>
    <t>Sachbearbeitung</t>
  </si>
  <si>
    <t>Tarifstufen</t>
  </si>
  <si>
    <t>Satz pro Tarifstufe</t>
  </si>
  <si>
    <t>kumuliert</t>
  </si>
  <si>
    <t>Tarif Verheiratete (bis 31.12.1996)</t>
  </si>
  <si>
    <t>Tarif Ledige (bis 31.12.1996)</t>
  </si>
  <si>
    <t>Steuerbares Einkommen</t>
  </si>
  <si>
    <t>Tarif Verheiratete (01.01.1997 bis 31.12.2000)</t>
  </si>
  <si>
    <t>Tarif Ledige (01.01.1997 bis 31.12.2000)</t>
  </si>
  <si>
    <t>Tarif Verheiratete (ab 01.01.2001 bis 31.12.2005)</t>
  </si>
  <si>
    <t>Tarif Ledige (ab 01.01.2001 bis 31.12.2005)</t>
  </si>
  <si>
    <t>Tarif Verheiratete (ab 01.01.2006)</t>
  </si>
  <si>
    <t>Tarif Ledige (ab 01.01.2006)</t>
  </si>
  <si>
    <t>01.01.1997 bis 31.12.2000</t>
  </si>
  <si>
    <t>01.01.2001 bis 31.12.1995</t>
  </si>
  <si>
    <t>01.01.2006 bis...</t>
  </si>
  <si>
    <t>...bis 31.12.1996</t>
  </si>
  <si>
    <t>Neubewertung</t>
  </si>
  <si>
    <t>Steuerverwaltung, Postfach 16, 6301 Zug</t>
  </si>
  <si>
    <t>Strasse/Nr.</t>
  </si>
  <si>
    <t>GBP-Nr.</t>
  </si>
  <si>
    <t>Assek.-Nr.</t>
  </si>
  <si>
    <t>Baujahr</t>
  </si>
  <si>
    <t>Geschäftlich genutze Räume?</t>
  </si>
  <si>
    <t>Berechnung der steuerbaren Werte</t>
  </si>
  <si>
    <t>Zug</t>
  </si>
  <si>
    <t>Oberägeri</t>
  </si>
  <si>
    <t>Unterägeri</t>
  </si>
  <si>
    <t>Menzingen</t>
  </si>
  <si>
    <t>Baar</t>
  </si>
  <si>
    <t>Cham</t>
  </si>
  <si>
    <t>Hünenberg</t>
  </si>
  <si>
    <t>Steinhausen</t>
  </si>
  <si>
    <t>Risch</t>
  </si>
  <si>
    <t>Walchwil</t>
  </si>
  <si>
    <t>Neuheim</t>
  </si>
  <si>
    <t>nein</t>
  </si>
  <si>
    <t>ja</t>
  </si>
  <si>
    <t>Gemeinde</t>
  </si>
  <si>
    <t>Erwerbsdatum</t>
  </si>
  <si>
    <t>Ermittlung des Vermögenssteuerwertes</t>
  </si>
  <si>
    <t>vermietete Liegenschaften im Baurecht</t>
  </si>
  <si>
    <t>Ertragswert:</t>
  </si>
  <si>
    <r>
      <t xml:space="preserve">Steuerwert </t>
    </r>
    <r>
      <rPr>
        <sz val="8"/>
        <rFont val="Arial"/>
        <family val="2"/>
      </rPr>
      <t>(abgerundet auf Fr. 1'000)</t>
    </r>
  </si>
  <si>
    <t>Mietzinseinnahmen (exkl. Nebenkosten)</t>
  </si>
  <si>
    <t>Bruttojahresertrag kapitalisiert mit</t>
  </si>
  <si>
    <t>Bezahlte Baurechtzinsen</t>
  </si>
  <si>
    <t>Einfamilien-, Mehrfamilien-, Geschäftshäuser, Stockwerkeigentum</t>
  </si>
  <si>
    <t>Zug,</t>
  </si>
  <si>
    <t>Anrede</t>
  </si>
  <si>
    <t>Name</t>
  </si>
  <si>
    <t>Vorname</t>
  </si>
  <si>
    <t>Strasse</t>
  </si>
  <si>
    <t>PLZ/Ort</t>
  </si>
  <si>
    <t>INTERN</t>
  </si>
  <si>
    <t>Verkehrsmietwert der selbst genutzen Wohnung</t>
  </si>
  <si>
    <t>abzgl. Baurechtzinsanteil der selbst genutzten Wohnung</t>
  </si>
  <si>
    <t>Vorlage www.zug.ch/tax</t>
  </si>
  <si>
    <t>Berechnungshilfe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</si>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</sst>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&quot;Fr.&quot;* #,##0.00;[Red]&quot;Fr.&quot;* \-#,##0.00"/>
    <numFmt numFmtId="165" formatCode="#,##0.00_ ;[Red]\-#,##0.00\ "/>
    <numFmt numFmtId="166" formatCode="dd/mm/yyyy;@"/>
    <numFmt numFmtId="167" formatCode="_ * #,##0_ ;_ * \-#,##0_ ;_ * &quot;-&quot;??_ ;_ @_ "/>
    <numFmt numFmtId="168" formatCode="0.000%"/>
    <numFmt numFmtId="169" formatCode="0.0"/>
    <numFmt numFmtId="170" formatCode="0.0%"/>
    <numFmt numFmtId="171" formatCode="[$-807]d/\ mmmm\ yyyy;@"/>
    <numFmt numFmtId="172" formatCode="0000\-0000"/>
  </numFmts>
  <fonts count="29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sz val="8"/>
      <color rgb="FFFF0000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sz val="8"/>
      <color rgb="FFFF0000"/>
      <name val="Arial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40" fontId="10" fillId="0" borderId="0" applyFont="0" applyFill="0" applyBorder="0" applyAlignment="0" applyProtection="0"/>
    <xf numFmtId="0" fontId="2" fillId="0" borderId="0"/>
    <xf numFmtId="0" fontId="9" fillId="0" borderId="0"/>
    <xf numFmtId="0" fontId="10" fillId="0" borderId="0"/>
    <xf numFmtId="0" fontId="2" fillId="0" borderId="0"/>
  </cellStyleXfs>
  <cellXfs count="147">
    <xf numFmtId="0" fontId="0" fillId="0" borderId="0" xfId="0"/>
    <xf numFmtId="0" fontId="2" fillId="0" borderId="0" xfId="0" applyNumberFormat="1" applyFont="1" applyFill="1" applyBorder="1" applyProtection="1"/>
    <xf numFmtId="0" fontId="1" fillId="0" borderId="0" xfId="0" applyNumberFormat="1" applyFont="1" applyFill="1" applyBorder="1" applyProtection="1"/>
    <xf numFmtId="0" fontId="1" fillId="0" borderId="0" xfId="0" quotePrefix="1" applyNumberFormat="1" applyFont="1" applyFill="1" applyBorder="1" applyProtection="1"/>
    <xf numFmtId="0" fontId="0" fillId="0" borderId="0" xfId="0" applyNumberFormat="1" applyFill="1" applyBorder="1" applyProtection="1"/>
    <xf numFmtId="0" fontId="4" fillId="0" borderId="0" xfId="0" applyNumberFormat="1" applyFont="1" applyFill="1" applyBorder="1" applyProtection="1"/>
    <xf numFmtId="0" fontId="2" fillId="0" borderId="0" xfId="0" applyNumberFormat="1" applyFont="1" applyFill="1" applyBorder="1" applyAlignment="1" applyProtection="1">
      <alignment horizontal="left"/>
    </xf>
    <xf numFmtId="0" fontId="4" fillId="0" borderId="0" xfId="0" applyNumberFormat="1" applyFont="1" applyFill="1" applyBorder="1" applyAlignment="1" applyProtection="1">
      <alignment horizontal="left"/>
    </xf>
    <xf numFmtId="0" fontId="7" fillId="0" borderId="0" xfId="0" applyNumberFormat="1" applyFont="1" applyFill="1" applyBorder="1" applyProtection="1"/>
    <xf numFmtId="3" fontId="11" fillId="2" borderId="0" xfId="5" applyNumberFormat="1" applyFont="1" applyFill="1"/>
    <xf numFmtId="10" fontId="3" fillId="2" borderId="0" xfId="5" applyNumberFormat="1" applyFont="1" applyFill="1"/>
    <xf numFmtId="0" fontId="3" fillId="2" borderId="0" xfId="5" applyFont="1" applyFill="1"/>
    <xf numFmtId="10" fontId="6" fillId="2" borderId="0" xfId="5" applyNumberFormat="1" applyFont="1" applyFill="1"/>
    <xf numFmtId="0" fontId="5" fillId="2" borderId="0" xfId="5" applyFont="1" applyFill="1" applyAlignment="1">
      <alignment horizontal="right"/>
    </xf>
    <xf numFmtId="10" fontId="5" fillId="2" borderId="0" xfId="5" applyNumberFormat="1" applyFont="1" applyFill="1" applyAlignment="1">
      <alignment horizontal="left"/>
    </xf>
    <xf numFmtId="0" fontId="1" fillId="2" borderId="0" xfId="5" applyFont="1" applyFill="1"/>
    <xf numFmtId="3" fontId="5" fillId="2" borderId="0" xfId="5" applyNumberFormat="1" applyFont="1" applyFill="1" applyAlignment="1">
      <alignment horizontal="right"/>
    </xf>
    <xf numFmtId="0" fontId="11" fillId="2" borderId="0" xfId="5" applyFont="1" applyFill="1"/>
    <xf numFmtId="0" fontId="3" fillId="0" borderId="0" xfId="5" applyFont="1" applyFill="1"/>
    <xf numFmtId="0" fontId="9" fillId="0" borderId="0" xfId="4"/>
    <xf numFmtId="0" fontId="9" fillId="2" borderId="0" xfId="4" applyFill="1"/>
    <xf numFmtId="10" fontId="12" fillId="2" borderId="0" xfId="5" applyNumberFormat="1" applyFont="1" applyFill="1"/>
    <xf numFmtId="0" fontId="12" fillId="0" borderId="0" xfId="5" applyFont="1" applyFill="1" applyAlignment="1">
      <alignment horizontal="right"/>
    </xf>
    <xf numFmtId="38" fontId="12" fillId="2" borderId="0" xfId="2" applyNumberFormat="1" applyFont="1" applyFill="1"/>
    <xf numFmtId="40" fontId="12" fillId="2" borderId="0" xfId="2" applyNumberFormat="1" applyFont="1" applyFill="1"/>
    <xf numFmtId="0" fontId="12" fillId="2" borderId="0" xfId="5" applyFont="1" applyFill="1"/>
    <xf numFmtId="4" fontId="12" fillId="2" borderId="0" xfId="5" applyNumberFormat="1" applyFont="1" applyFill="1"/>
    <xf numFmtId="9" fontId="12" fillId="2" borderId="0" xfId="4" applyNumberFormat="1" applyFont="1" applyFill="1"/>
    <xf numFmtId="0" fontId="12" fillId="2" borderId="0" xfId="4" applyFont="1" applyFill="1"/>
    <xf numFmtId="0" fontId="12" fillId="2" borderId="0" xfId="5" applyFont="1" applyFill="1" applyAlignment="1">
      <alignment horizontal="center"/>
    </xf>
    <xf numFmtId="0" fontId="7" fillId="2" borderId="0" xfId="5" applyFont="1" applyFill="1" applyBorder="1" applyAlignment="1">
      <alignment horizontal="left"/>
    </xf>
    <xf numFmtId="3" fontId="7" fillId="2" borderId="1" xfId="5" applyNumberFormat="1" applyFont="1" applyFill="1" applyBorder="1" applyAlignment="1">
      <alignment horizontal="centerContinuous"/>
    </xf>
    <xf numFmtId="3" fontId="7" fillId="2" borderId="2" xfId="5" applyNumberFormat="1" applyFont="1" applyFill="1" applyBorder="1" applyAlignment="1">
      <alignment horizontal="centerContinuous"/>
    </xf>
    <xf numFmtId="3" fontId="3" fillId="2" borderId="3" xfId="5" applyNumberFormat="1" applyFont="1" applyFill="1" applyBorder="1" applyProtection="1">
      <protection locked="0"/>
    </xf>
    <xf numFmtId="4" fontId="13" fillId="2" borderId="0" xfId="5" applyNumberFormat="1" applyFont="1" applyFill="1" applyAlignment="1">
      <alignment horizontal="center"/>
    </xf>
    <xf numFmtId="43" fontId="6" fillId="2" borderId="4" xfId="1" applyFont="1" applyFill="1" applyBorder="1"/>
    <xf numFmtId="0" fontId="5" fillId="2" borderId="0" xfId="5" applyFont="1" applyFill="1"/>
    <xf numFmtId="0" fontId="14" fillId="2" borderId="0" xfId="5" applyFont="1" applyFill="1" applyAlignment="1">
      <alignment horizontal="center"/>
    </xf>
    <xf numFmtId="4" fontId="6" fillId="0" borderId="0" xfId="1" applyNumberFormat="1" applyFont="1" applyFill="1" applyBorder="1"/>
    <xf numFmtId="4" fontId="9" fillId="0" borderId="0" xfId="4" applyNumberFormat="1" applyFill="1" applyBorder="1"/>
    <xf numFmtId="43" fontId="6" fillId="0" borderId="0" xfId="1" applyFont="1" applyFill="1" applyBorder="1"/>
    <xf numFmtId="0" fontId="9" fillId="0" borderId="0" xfId="4" applyFill="1" applyBorder="1"/>
    <xf numFmtId="0" fontId="0" fillId="0" borderId="0" xfId="0" applyProtection="1"/>
    <xf numFmtId="0" fontId="8" fillId="3" borderId="0" xfId="3" applyNumberFormat="1" applyFont="1" applyFill="1" applyBorder="1" applyProtection="1"/>
    <xf numFmtId="0" fontId="8" fillId="4" borderId="0" xfId="3" applyNumberFormat="1" applyFont="1" applyFill="1" applyBorder="1" applyProtection="1"/>
    <xf numFmtId="40" fontId="8" fillId="0" borderId="0" xfId="3" applyNumberFormat="1" applyFont="1" applyFill="1" applyProtection="1"/>
    <xf numFmtId="0" fontId="8" fillId="0" borderId="0" xfId="3" applyFont="1" applyFill="1" applyProtection="1"/>
    <xf numFmtId="165" fontId="3" fillId="3" borderId="0" xfId="1" applyNumberFormat="1" applyFont="1" applyFill="1" applyBorder="1" applyProtection="1"/>
    <xf numFmtId="165" fontId="3" fillId="3" borderId="0" xfId="3" applyNumberFormat="1" applyFont="1" applyFill="1" applyBorder="1" applyProtection="1"/>
    <xf numFmtId="0" fontId="8" fillId="0" borderId="0" xfId="3" applyFont="1" applyFill="1" applyBorder="1" applyProtection="1"/>
    <xf numFmtId="165" fontId="3" fillId="4" borderId="0" xfId="1" applyNumberFormat="1" applyFont="1" applyFill="1" applyBorder="1" applyProtection="1"/>
    <xf numFmtId="165" fontId="3" fillId="4" borderId="0" xfId="3" applyNumberFormat="1" applyFont="1" applyFill="1" applyProtection="1"/>
    <xf numFmtId="0" fontId="8" fillId="5" borderId="0" xfId="3" applyNumberFormat="1" applyFont="1" applyFill="1" applyBorder="1" applyProtection="1"/>
    <xf numFmtId="0" fontId="8" fillId="6" borderId="0" xfId="3" applyNumberFormat="1" applyFont="1" applyFill="1" applyBorder="1" applyProtection="1"/>
    <xf numFmtId="165" fontId="3" fillId="5" borderId="0" xfId="1" applyNumberFormat="1" applyFont="1" applyFill="1" applyBorder="1" applyProtection="1"/>
    <xf numFmtId="165" fontId="3" fillId="5" borderId="0" xfId="3" applyNumberFormat="1" applyFont="1" applyFill="1" applyProtection="1"/>
    <xf numFmtId="165" fontId="3" fillId="6" borderId="0" xfId="1" applyNumberFormat="1" applyFont="1" applyFill="1" applyBorder="1" applyProtection="1"/>
    <xf numFmtId="165" fontId="3" fillId="6" borderId="0" xfId="3" applyNumberFormat="1" applyFont="1" applyFill="1" applyProtection="1"/>
    <xf numFmtId="40" fontId="8" fillId="0" borderId="0" xfId="3" applyNumberFormat="1" applyFont="1" applyFill="1" applyBorder="1" applyProtection="1"/>
    <xf numFmtId="0" fontId="3" fillId="0" borderId="5" xfId="0" applyFont="1" applyFill="1" applyBorder="1" applyProtection="1"/>
    <xf numFmtId="14" fontId="3" fillId="0" borderId="6" xfId="0" applyNumberFormat="1" applyFont="1" applyFill="1" applyBorder="1" applyProtection="1"/>
    <xf numFmtId="1" fontId="3" fillId="0" borderId="6" xfId="0" applyNumberFormat="1" applyFont="1" applyFill="1" applyBorder="1" applyProtection="1"/>
    <xf numFmtId="0" fontId="3" fillId="0" borderId="6" xfId="0" applyFont="1" applyFill="1" applyBorder="1" applyProtection="1"/>
    <xf numFmtId="10" fontId="3" fillId="0" borderId="6" xfId="0" applyNumberFormat="1" applyFont="1" applyFill="1" applyBorder="1" applyProtection="1"/>
    <xf numFmtId="164" fontId="1" fillId="0" borderId="7" xfId="0" applyNumberFormat="1" applyFont="1" applyFill="1" applyBorder="1" applyProtection="1"/>
    <xf numFmtId="0" fontId="3" fillId="0" borderId="8" xfId="0" applyFont="1" applyFill="1" applyBorder="1" applyProtection="1"/>
    <xf numFmtId="14" fontId="3" fillId="0" borderId="0" xfId="0" applyNumberFormat="1" applyFont="1" applyFill="1" applyBorder="1" applyProtection="1"/>
    <xf numFmtId="1" fontId="3" fillId="0" borderId="0" xfId="0" applyNumberFormat="1" applyFont="1" applyFill="1" applyBorder="1" applyProtection="1"/>
    <xf numFmtId="0" fontId="3" fillId="0" borderId="0" xfId="0" applyFont="1" applyFill="1" applyBorder="1" applyProtection="1"/>
    <xf numFmtId="10" fontId="3" fillId="0" borderId="0" xfId="0" applyNumberFormat="1" applyFont="1" applyFill="1" applyBorder="1" applyProtection="1"/>
    <xf numFmtId="164" fontId="3" fillId="0" borderId="9" xfId="0" applyNumberFormat="1" applyFont="1" applyFill="1" applyBorder="1" applyProtection="1"/>
    <xf numFmtId="0" fontId="3" fillId="0" borderId="8" xfId="3" applyNumberFormat="1" applyFont="1" applyFill="1" applyBorder="1" applyProtection="1"/>
    <xf numFmtId="0" fontId="4" fillId="0" borderId="0" xfId="0" applyNumberFormat="1" applyFont="1" applyFill="1" applyBorder="1" applyAlignment="1" applyProtection="1"/>
    <xf numFmtId="0" fontId="4" fillId="0" borderId="0" xfId="0" quotePrefix="1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center"/>
    </xf>
    <xf numFmtId="0" fontId="6" fillId="0" borderId="0" xfId="0" applyNumberFormat="1" applyFont="1" applyFill="1" applyBorder="1" applyProtection="1"/>
    <xf numFmtId="0" fontId="16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0" fontId="20" fillId="0" borderId="0" xfId="0" applyNumberFormat="1" applyFont="1" applyFill="1" applyBorder="1" applyProtection="1"/>
    <xf numFmtId="167" fontId="0" fillId="0" borderId="0" xfId="1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2" fillId="0" borderId="0" xfId="0" applyNumberFormat="1" applyFont="1" applyFill="1" applyBorder="1" applyAlignment="1" applyProtection="1"/>
    <xf numFmtId="0" fontId="4" fillId="0" borderId="0" xfId="0" applyFont="1" applyFill="1" applyBorder="1" applyProtection="1"/>
    <xf numFmtId="167" fontId="7" fillId="0" borderId="0" xfId="1" applyNumberFormat="1" applyFont="1" applyFill="1" applyBorder="1" applyAlignment="1" applyProtection="1"/>
    <xf numFmtId="0" fontId="21" fillId="0" borderId="0" xfId="0" applyNumberFormat="1" applyFont="1" applyFill="1" applyBorder="1" applyAlignment="1" applyProtection="1">
      <alignment horizontal="left"/>
    </xf>
    <xf numFmtId="169" fontId="21" fillId="0" borderId="0" xfId="0" applyNumberFormat="1" applyFont="1" applyFill="1" applyBorder="1" applyAlignment="1" applyProtection="1">
      <alignment horizontal="left"/>
    </xf>
    <xf numFmtId="0" fontId="21" fillId="0" borderId="0" xfId="0" applyFont="1" applyFill="1" applyBorder="1" applyAlignment="1" applyProtection="1">
      <alignment horizontal="left"/>
    </xf>
    <xf numFmtId="49" fontId="4" fillId="0" borderId="0" xfId="0" applyNumberFormat="1" applyFont="1" applyFill="1" applyBorder="1" applyAlignment="1" applyProtection="1">
      <alignment horizontal="left"/>
    </xf>
    <xf numFmtId="168" fontId="0" fillId="0" borderId="0" xfId="0" applyNumberFormat="1" applyFill="1" applyBorder="1" applyAlignment="1" applyProtection="1"/>
    <xf numFmtId="167" fontId="21" fillId="0" borderId="0" xfId="0" applyNumberFormat="1" applyFont="1" applyFill="1" applyBorder="1" applyAlignment="1" applyProtection="1">
      <alignment horizontal="left"/>
    </xf>
    <xf numFmtId="167" fontId="21" fillId="0" borderId="0" xfId="1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49" fontId="0" fillId="0" borderId="0" xfId="0" applyNumberFormat="1" applyFill="1" applyBorder="1" applyAlignment="1" applyProtection="1"/>
    <xf numFmtId="0" fontId="0" fillId="0" borderId="0" xfId="0" applyFill="1" applyBorder="1" applyAlignment="1" applyProtection="1"/>
    <xf numFmtId="0" fontId="21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left"/>
    </xf>
    <xf numFmtId="0" fontId="26" fillId="0" borderId="0" xfId="0" applyNumberFormat="1" applyFont="1" applyFill="1" applyBorder="1" applyAlignment="1" applyProtection="1">
      <alignment horizontal="left"/>
    </xf>
    <xf numFmtId="0" fontId="22" fillId="0" borderId="0" xfId="0" applyNumberFormat="1" applyFont="1" applyFill="1" applyBorder="1" applyAlignment="1" applyProtection="1"/>
    <xf numFmtId="0" fontId="23" fillId="0" borderId="0" xfId="0" applyFont="1" applyFill="1" applyBorder="1" applyAlignment="1" applyProtection="1"/>
    <xf numFmtId="0" fontId="19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/>
    <xf numFmtId="49" fontId="0" fillId="0" borderId="0" xfId="0" applyNumberForma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right" vertical="top"/>
    </xf>
    <xf numFmtId="0" fontId="2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Protection="1"/>
    <xf numFmtId="0" fontId="2" fillId="0" borderId="0" xfId="0" applyFont="1" applyFill="1" applyBorder="1" applyProtection="1"/>
    <xf numFmtId="0" fontId="6" fillId="0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/>
    <xf numFmtId="0" fontId="1" fillId="0" borderId="0" xfId="0" applyFont="1" applyAlignment="1">
      <alignment vertical="center"/>
    </xf>
    <xf numFmtId="0" fontId="2" fillId="0" borderId="0" xfId="0" applyFont="1"/>
    <xf numFmtId="0" fontId="28" fillId="0" borderId="0" xfId="0" applyFont="1" applyAlignment="1">
      <alignment vertical="center"/>
    </xf>
    <xf numFmtId="167" fontId="0" fillId="7" borderId="0" xfId="1" applyNumberFormat="1" applyFont="1" applyFill="1" applyBorder="1" applyAlignment="1" applyProtection="1">
      <alignment horizontal="right"/>
      <protection locked="0"/>
    </xf>
    <xf numFmtId="167" fontId="0" fillId="7" borderId="10" xfId="1" applyNumberFormat="1" applyFont="1" applyFill="1" applyBorder="1" applyAlignment="1" applyProtection="1">
      <alignment horizontal="right"/>
      <protection locked="0"/>
    </xf>
    <xf numFmtId="167" fontId="0" fillId="0" borderId="12" xfId="1" applyNumberFormat="1" applyFont="1" applyFill="1" applyBorder="1" applyAlignment="1" applyProtection="1">
      <alignment horizontal="right"/>
    </xf>
    <xf numFmtId="169" fontId="2" fillId="7" borderId="0" xfId="1" applyNumberFormat="1" applyFont="1" applyFill="1" applyBorder="1" applyAlignment="1" applyProtection="1">
      <alignment horizontal="center"/>
      <protection locked="0"/>
    </xf>
    <xf numFmtId="49" fontId="2" fillId="7" borderId="0" xfId="0" applyNumberFormat="1" applyFont="1" applyFill="1" applyBorder="1" applyAlignment="1" applyProtection="1">
      <alignment horizontal="left"/>
      <protection locked="0"/>
    </xf>
    <xf numFmtId="0" fontId="2" fillId="0" borderId="0" xfId="0" applyNumberFormat="1" applyFont="1" applyFill="1" applyBorder="1" applyAlignment="1" applyProtection="1">
      <alignment horizontal="left" wrapText="1"/>
    </xf>
    <xf numFmtId="167" fontId="2" fillId="0" borderId="0" xfId="1" applyNumberFormat="1" applyFont="1" applyFill="1" applyBorder="1" applyAlignment="1" applyProtection="1">
      <alignment horizontal="right"/>
    </xf>
    <xf numFmtId="170" fontId="0" fillId="0" borderId="0" xfId="0" applyNumberFormat="1" applyFill="1" applyBorder="1" applyAlignment="1" applyProtection="1">
      <alignment horizontal="left"/>
    </xf>
    <xf numFmtId="9" fontId="2" fillId="0" borderId="0" xfId="0" applyNumberFormat="1" applyFont="1" applyFill="1" applyBorder="1" applyAlignment="1" applyProtection="1">
      <alignment horizontal="center"/>
    </xf>
    <xf numFmtId="1" fontId="6" fillId="7" borderId="0" xfId="0" applyNumberFormat="1" applyFont="1" applyFill="1" applyBorder="1" applyAlignment="1" applyProtection="1">
      <alignment horizontal="center"/>
      <protection locked="0"/>
    </xf>
    <xf numFmtId="49" fontId="2" fillId="7" borderId="0" xfId="0" applyNumberFormat="1" applyFont="1" applyFill="1" applyBorder="1" applyAlignment="1" applyProtection="1">
      <alignment horizontal="center"/>
      <protection locked="0"/>
    </xf>
    <xf numFmtId="49" fontId="3" fillId="7" borderId="0" xfId="0" applyNumberFormat="1" applyFont="1" applyFill="1" applyBorder="1" applyAlignment="1" applyProtection="1">
      <alignment horizontal="center"/>
      <protection locked="0"/>
    </xf>
    <xf numFmtId="0" fontId="15" fillId="0" borderId="0" xfId="0" applyNumberFormat="1" applyFont="1" applyFill="1" applyBorder="1" applyAlignment="1" applyProtection="1">
      <alignment horizontal="left" wrapText="1"/>
    </xf>
    <xf numFmtId="172" fontId="2" fillId="7" borderId="0" xfId="0" applyNumberFormat="1" applyFont="1" applyFill="1" applyBorder="1" applyAlignment="1" applyProtection="1">
      <alignment horizontal="left"/>
      <protection locked="0"/>
    </xf>
    <xf numFmtId="1" fontId="2" fillId="7" borderId="0" xfId="1" applyNumberFormat="1" applyFont="1" applyFill="1" applyBorder="1" applyAlignment="1" applyProtection="1">
      <alignment horizontal="left"/>
      <protection locked="0"/>
    </xf>
    <xf numFmtId="166" fontId="2" fillId="7" borderId="0" xfId="0" applyNumberFormat="1" applyFont="1" applyFill="1" applyBorder="1" applyAlignment="1" applyProtection="1">
      <alignment horizontal="left"/>
      <protection locked="0"/>
    </xf>
    <xf numFmtId="167" fontId="6" fillId="0" borderId="11" xfId="1" applyNumberFormat="1" applyFont="1" applyFill="1" applyBorder="1" applyAlignment="1" applyProtection="1">
      <alignment horizontal="center"/>
    </xf>
    <xf numFmtId="167" fontId="0" fillId="0" borderId="10" xfId="1" applyNumberFormat="1" applyFont="1" applyFill="1" applyBorder="1" applyAlignment="1" applyProtection="1">
      <alignment horizontal="right"/>
    </xf>
    <xf numFmtId="170" fontId="7" fillId="0" borderId="0" xfId="0" applyNumberFormat="1" applyFont="1" applyFill="1" applyBorder="1" applyAlignment="1" applyProtection="1">
      <alignment horizontal="left"/>
    </xf>
    <xf numFmtId="167" fontId="25" fillId="0" borderId="0" xfId="1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right"/>
    </xf>
    <xf numFmtId="0" fontId="5" fillId="0" borderId="0" xfId="0" applyNumberFormat="1" applyFont="1" applyFill="1" applyBorder="1" applyAlignment="1" applyProtection="1">
      <alignment horizontal="left" wrapText="1"/>
    </xf>
    <xf numFmtId="171" fontId="4" fillId="0" borderId="0" xfId="0" applyNumberFormat="1" applyFont="1" applyFill="1" applyBorder="1" applyAlignment="1" applyProtection="1">
      <alignment horizontal="left"/>
    </xf>
    <xf numFmtId="167" fontId="7" fillId="0" borderId="0" xfId="1" applyNumberFormat="1" applyFont="1" applyFill="1" applyBorder="1" applyAlignment="1" applyProtection="1">
      <alignment horizontal="center"/>
    </xf>
    <xf numFmtId="167" fontId="24" fillId="0" borderId="0" xfId="1" applyNumberFormat="1" applyFont="1" applyFill="1" applyBorder="1" applyAlignment="1" applyProtection="1">
      <alignment horizontal="center"/>
    </xf>
    <xf numFmtId="167" fontId="0" fillId="0" borderId="0" xfId="0" applyNumberFormat="1" applyFill="1" applyBorder="1" applyAlignment="1" applyProtection="1">
      <alignment horizontal="center"/>
    </xf>
    <xf numFmtId="167" fontId="0" fillId="0" borderId="0" xfId="1" applyNumberFormat="1" applyFont="1" applyFill="1" applyBorder="1" applyAlignment="1" applyProtection="1">
      <alignment horizontal="center"/>
    </xf>
    <xf numFmtId="0" fontId="4" fillId="0" borderId="0" xfId="0" applyFont="1" applyAlignment="1" applyProtection="1">
      <alignment horizontal="center"/>
    </xf>
  </cellXfs>
  <cellStyles count="7">
    <cellStyle name="Dezimal_VGL_RR2L" xfId="2" xr:uid="{00000000-0005-0000-0000-000000000000}"/>
    <cellStyle name="Komma" xfId="1" builtinId="3"/>
    <cellStyle name="Standard" xfId="0" builtinId="0"/>
    <cellStyle name="Standard 2" xfId="6" xr:uid="{00000000-0005-0000-0000-000003000000}"/>
    <cellStyle name="Standard_DBSt_P" xfId="3" xr:uid="{00000000-0005-0000-0000-000004000000}"/>
    <cellStyle name="Standard_PM2007" xfId="4" xr:uid="{00000000-0005-0000-0000-000005000000}"/>
    <cellStyle name="Standard_VGL_RR2L" xfId="5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IV55"/>
  <sheetViews>
    <sheetView showGridLines="0" showRowColHeaders="0" tabSelected="1" zoomScaleNormal="100" workbookViewId="0">
      <pane ySplit="8" topLeftCell="A9" activePane="bottomLeft" state="frozen"/>
      <selection pane="bottomLeft" activeCell="AB10" sqref="AB10:AF10"/>
    </sheetView>
  </sheetViews>
  <sheetFormatPr baseColWidth="10" defaultColWidth="2.42578125" defaultRowHeight="12.75"/>
  <cols>
    <col min="1" max="32" width="2.5703125" style="87" customWidth="1"/>
    <col min="33" max="36" width="2.5703125" style="86" customWidth="1"/>
    <col min="37" max="37" width="2.5703125" style="89" customWidth="1"/>
    <col min="38" max="38" width="9.5703125" style="93" hidden="1" customWidth="1"/>
    <col min="39" max="39" width="9.5703125" style="86" hidden="1" customWidth="1"/>
    <col min="40" max="40" width="2.42578125" style="86"/>
    <col min="41" max="41" width="2.42578125" style="86" customWidth="1"/>
    <col min="42" max="16384" width="2.42578125" style="86"/>
  </cols>
  <sheetData>
    <row r="1" spans="1:38" ht="14.25" customHeight="1">
      <c r="A1" s="1"/>
      <c r="B1" s="1"/>
      <c r="C1" s="1"/>
      <c r="D1" s="116" t="s">
        <v>58</v>
      </c>
      <c r="E1" s="2"/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"/>
      <c r="U1" s="1"/>
      <c r="V1" s="1"/>
      <c r="W1" s="1"/>
      <c r="X1" s="1"/>
      <c r="Y1" s="88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5"/>
      <c r="AL1" s="91"/>
    </row>
    <row r="2" spans="1:38" ht="12" customHeight="1">
      <c r="A2" s="1"/>
      <c r="B2" s="1"/>
      <c r="C2" s="1"/>
      <c r="D2" s="117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"/>
      <c r="U2" s="1"/>
      <c r="V2" s="1"/>
      <c r="W2" s="1"/>
      <c r="X2" s="1"/>
      <c r="Y2" s="112"/>
      <c r="Z2" s="74"/>
      <c r="AA2" s="77"/>
      <c r="AB2" s="78"/>
      <c r="AC2" s="78"/>
      <c r="AD2" s="78"/>
      <c r="AE2" s="78"/>
      <c r="AF2" s="78"/>
      <c r="AG2" s="78"/>
      <c r="AH2" s="76"/>
      <c r="AI2" s="76"/>
      <c r="AJ2" s="76"/>
      <c r="AK2" s="5"/>
      <c r="AL2" s="91"/>
    </row>
    <row r="3" spans="1:38" ht="12" customHeight="1">
      <c r="A3" s="1"/>
      <c r="B3" s="1"/>
      <c r="C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2"/>
      <c r="S3" s="1"/>
      <c r="T3" s="2"/>
      <c r="U3" s="1"/>
      <c r="V3" s="1"/>
      <c r="W3" s="1"/>
      <c r="X3" s="1"/>
      <c r="Y3" s="112"/>
      <c r="Z3" s="74"/>
      <c r="AA3" s="77"/>
      <c r="AB3" s="78"/>
      <c r="AC3" s="78"/>
      <c r="AD3" s="78"/>
      <c r="AE3" s="78"/>
      <c r="AF3" s="78"/>
      <c r="AG3" s="78"/>
      <c r="AH3" s="76"/>
      <c r="AI3" s="76"/>
      <c r="AJ3" s="76"/>
      <c r="AK3" s="5"/>
      <c r="AL3" s="91"/>
    </row>
    <row r="4" spans="1:38" ht="20.100000000000001" customHeight="1">
      <c r="A4" s="1"/>
      <c r="B4" s="1"/>
      <c r="C4" s="1"/>
      <c r="D4" s="118" t="s">
        <v>59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2"/>
      <c r="S4" s="1"/>
      <c r="T4" s="2"/>
      <c r="U4" s="1"/>
      <c r="V4" s="1"/>
      <c r="W4" s="1"/>
      <c r="X4" s="1"/>
      <c r="Y4" s="112"/>
      <c r="Z4" s="74"/>
      <c r="AA4" s="77"/>
      <c r="AB4" s="78"/>
      <c r="AC4" s="78"/>
      <c r="AD4" s="78"/>
      <c r="AE4" s="78"/>
      <c r="AF4" s="78"/>
      <c r="AG4" s="78"/>
      <c r="AH4" s="76"/>
      <c r="AI4" s="76"/>
      <c r="AJ4" s="76"/>
      <c r="AK4" s="5"/>
      <c r="AL4" s="91"/>
    </row>
    <row r="5" spans="1:38" ht="12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2"/>
      <c r="W5" s="1"/>
      <c r="X5" s="1"/>
      <c r="Y5" s="88"/>
      <c r="Z5" s="74"/>
      <c r="AA5" s="78"/>
      <c r="AB5" s="78"/>
      <c r="AC5" s="85"/>
      <c r="AD5" s="85"/>
      <c r="AE5" s="79"/>
      <c r="AF5" s="85"/>
      <c r="AG5" s="85"/>
      <c r="AH5" s="76"/>
      <c r="AI5" s="76"/>
      <c r="AJ5" s="76"/>
      <c r="AK5" s="5"/>
      <c r="AL5" s="91"/>
    </row>
    <row r="6" spans="1:38" ht="14.25" customHeight="1">
      <c r="A6" s="1"/>
      <c r="B6" s="1"/>
      <c r="C6" s="86"/>
      <c r="D6" s="86"/>
      <c r="E6" s="86"/>
      <c r="F6" s="86"/>
      <c r="G6" s="86"/>
      <c r="H6" s="86"/>
      <c r="I6" s="86"/>
      <c r="J6" s="86"/>
      <c r="K6" s="86"/>
      <c r="L6" s="1"/>
      <c r="M6" s="1"/>
      <c r="N6" s="1"/>
      <c r="O6" s="1"/>
      <c r="P6" s="1"/>
      <c r="Q6" s="1"/>
      <c r="R6" s="1"/>
      <c r="S6" s="1"/>
      <c r="T6" s="1"/>
      <c r="U6" s="1"/>
      <c r="V6" s="80" t="s">
        <v>18</v>
      </c>
      <c r="W6" s="1"/>
      <c r="X6" s="1"/>
      <c r="Y6" s="86"/>
      <c r="Z6" s="74"/>
      <c r="AA6" s="78"/>
      <c r="AB6" s="128"/>
      <c r="AC6" s="128"/>
      <c r="AD6" s="78"/>
      <c r="AE6" s="86"/>
      <c r="AF6" s="86"/>
      <c r="AG6" s="78"/>
      <c r="AH6" s="76"/>
      <c r="AI6" s="76"/>
      <c r="AJ6" s="76"/>
      <c r="AK6" s="5"/>
      <c r="AL6" s="91"/>
    </row>
    <row r="7" spans="1:38" ht="14.25" customHeight="1">
      <c r="A7" s="1"/>
      <c r="B7" s="86"/>
      <c r="C7" s="86"/>
      <c r="D7" s="1"/>
      <c r="E7" s="1"/>
      <c r="F7" s="1"/>
      <c r="G7" s="1"/>
      <c r="H7" s="86"/>
      <c r="I7" s="75"/>
      <c r="J7" s="86"/>
      <c r="K7" s="75"/>
      <c r="L7" s="1"/>
      <c r="M7" s="1"/>
      <c r="N7" s="1"/>
      <c r="O7" s="1"/>
      <c r="P7" s="1"/>
      <c r="Q7" s="1"/>
      <c r="R7" s="1"/>
      <c r="S7" s="1"/>
      <c r="T7" s="1"/>
      <c r="U7" s="1"/>
      <c r="V7" s="2" t="s">
        <v>42</v>
      </c>
      <c r="W7" s="1"/>
      <c r="X7" s="1"/>
      <c r="Y7" s="86"/>
      <c r="Z7" s="86"/>
      <c r="AA7" s="1"/>
      <c r="AB7" s="1"/>
      <c r="AC7" s="1"/>
      <c r="AD7" s="1"/>
      <c r="AE7" s="1"/>
      <c r="AF7" s="86"/>
      <c r="AG7" s="75"/>
      <c r="AH7" s="1"/>
      <c r="AI7" s="1"/>
      <c r="AJ7" s="1"/>
      <c r="AK7" s="5"/>
      <c r="AL7" s="91"/>
    </row>
    <row r="8" spans="1:38" ht="28.5" customHeight="1">
      <c r="A8" s="1"/>
      <c r="B8" s="86"/>
      <c r="C8" s="86"/>
      <c r="D8" s="1"/>
      <c r="E8" s="1"/>
      <c r="F8" s="1"/>
      <c r="G8" s="1"/>
      <c r="H8" s="1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131" t="s">
        <v>48</v>
      </c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K8" s="86"/>
      <c r="AL8" s="91"/>
    </row>
    <row r="9" spans="1:38" s="89" customFormat="1" ht="14.45" customHeight="1">
      <c r="A9" s="7"/>
      <c r="B9" s="94"/>
      <c r="C9" s="7"/>
      <c r="D9" s="94"/>
      <c r="E9" s="7"/>
      <c r="F9" s="94"/>
      <c r="G9" s="7"/>
      <c r="H9" s="94"/>
      <c r="I9" s="7"/>
      <c r="J9" s="94"/>
      <c r="K9" s="7"/>
      <c r="L9" s="94"/>
      <c r="M9" s="7"/>
      <c r="N9" s="94"/>
      <c r="O9" s="7"/>
      <c r="P9" s="94"/>
      <c r="Q9" s="7"/>
      <c r="R9" s="94"/>
      <c r="S9" s="7"/>
      <c r="T9" s="94"/>
      <c r="U9" s="7"/>
      <c r="V9" s="94"/>
      <c r="W9" s="7"/>
      <c r="X9" s="94"/>
      <c r="Y9" s="7"/>
      <c r="Z9" s="94"/>
      <c r="AA9" s="7"/>
      <c r="AB9" s="94"/>
      <c r="AC9" s="7"/>
      <c r="AD9" s="94"/>
      <c r="AE9" s="7"/>
      <c r="AF9" s="94"/>
      <c r="AG9" s="7"/>
      <c r="AH9" s="94"/>
      <c r="AI9" s="7"/>
      <c r="AJ9" s="94"/>
      <c r="AK9" s="7"/>
      <c r="AL9" s="104" t="s">
        <v>55</v>
      </c>
    </row>
    <row r="10" spans="1:38" ht="14.45" customHeight="1">
      <c r="A10" s="1"/>
      <c r="C10" s="1"/>
      <c r="D10" s="81" t="s">
        <v>19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86"/>
      <c r="V10" s="113" t="s">
        <v>60</v>
      </c>
      <c r="W10" s="1"/>
      <c r="X10" s="1"/>
      <c r="Y10" s="1"/>
      <c r="Z10" s="1"/>
      <c r="AA10" s="1"/>
      <c r="AB10" s="132"/>
      <c r="AC10" s="132"/>
      <c r="AD10" s="132"/>
      <c r="AE10" s="132"/>
      <c r="AF10" s="132"/>
      <c r="AG10" s="1"/>
      <c r="AH10" s="1"/>
      <c r="AI10" s="1"/>
      <c r="AJ10" s="1"/>
      <c r="AK10" s="5"/>
      <c r="AL10" s="91"/>
    </row>
    <row r="11" spans="1:38" ht="14.45" customHeight="1">
      <c r="A11" s="1"/>
      <c r="M11" s="1"/>
      <c r="N11" s="88"/>
      <c r="O11" s="88"/>
      <c r="P11" s="88"/>
      <c r="Q11" s="88"/>
      <c r="R11" s="88"/>
      <c r="S11" s="1"/>
      <c r="U11" s="86"/>
      <c r="V11" s="86" t="s">
        <v>39</v>
      </c>
      <c r="W11" s="1"/>
      <c r="X11" s="1"/>
      <c r="AB11" s="123"/>
      <c r="AC11" s="123"/>
      <c r="AD11" s="123"/>
      <c r="AE11" s="123"/>
      <c r="AF11" s="123"/>
      <c r="AG11" s="1"/>
      <c r="AH11" s="1"/>
      <c r="AI11" s="1"/>
      <c r="AJ11" s="1"/>
      <c r="AK11" s="5"/>
      <c r="AL11" s="91" t="s">
        <v>26</v>
      </c>
    </row>
    <row r="12" spans="1:38" ht="14.45" customHeight="1">
      <c r="A12" s="1"/>
      <c r="D12" s="123" t="s">
        <v>50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"/>
      <c r="P12" s="1"/>
      <c r="Q12" s="1"/>
      <c r="R12" s="1"/>
      <c r="S12" s="1"/>
      <c r="U12" s="86"/>
      <c r="V12" s="86" t="s">
        <v>20</v>
      </c>
      <c r="W12" s="1"/>
      <c r="X12" s="1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91" t="s">
        <v>27</v>
      </c>
    </row>
    <row r="13" spans="1:38" ht="14.45" customHeight="1">
      <c r="A13" s="1"/>
      <c r="D13" s="123" t="s">
        <v>51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"/>
      <c r="P13" s="1"/>
      <c r="Q13" s="1"/>
      <c r="R13" s="1"/>
      <c r="S13" s="1"/>
      <c r="U13" s="86"/>
      <c r="V13" s="86" t="s">
        <v>21</v>
      </c>
      <c r="W13" s="1"/>
      <c r="X13" s="1"/>
      <c r="AB13" s="123"/>
      <c r="AC13" s="123"/>
      <c r="AD13" s="123"/>
      <c r="AE13" s="123"/>
      <c r="AF13" s="123"/>
      <c r="AK13" s="86"/>
      <c r="AL13" s="91" t="s">
        <v>28</v>
      </c>
    </row>
    <row r="14" spans="1:38" ht="14.45" customHeight="1">
      <c r="A14" s="1"/>
      <c r="D14" s="123" t="s">
        <v>52</v>
      </c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4"/>
      <c r="P14" s="4"/>
      <c r="Q14" s="4"/>
      <c r="R14" s="4"/>
      <c r="S14" s="4"/>
      <c r="U14" s="86"/>
      <c r="V14" s="82" t="s">
        <v>22</v>
      </c>
      <c r="AB14" s="123"/>
      <c r="AC14" s="123"/>
      <c r="AD14" s="123"/>
      <c r="AE14" s="123"/>
      <c r="AF14" s="123"/>
      <c r="AG14" s="4"/>
      <c r="AH14" s="4"/>
      <c r="AI14" s="4"/>
      <c r="AJ14" s="4"/>
      <c r="AK14" s="5"/>
      <c r="AL14" s="91" t="s">
        <v>29</v>
      </c>
    </row>
    <row r="15" spans="1:38" ht="14.45" customHeight="1">
      <c r="A15" s="1"/>
      <c r="D15" s="123" t="s">
        <v>53</v>
      </c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"/>
      <c r="P15" s="1"/>
      <c r="Q15" s="1"/>
      <c r="R15" s="1"/>
      <c r="S15" s="1"/>
      <c r="U15" s="86"/>
      <c r="V15" s="82" t="s">
        <v>23</v>
      </c>
      <c r="W15" s="1"/>
      <c r="X15" s="1"/>
      <c r="AB15" s="133"/>
      <c r="AC15" s="133"/>
      <c r="AD15" s="133"/>
      <c r="AE15" s="133"/>
      <c r="AF15" s="133"/>
      <c r="AG15" s="1"/>
      <c r="AH15" s="1"/>
      <c r="AI15" s="1"/>
      <c r="AJ15" s="1"/>
      <c r="AK15" s="5"/>
      <c r="AL15" s="91" t="s">
        <v>30</v>
      </c>
    </row>
    <row r="16" spans="1:38" ht="14.45" customHeight="1">
      <c r="A16" s="1"/>
      <c r="B16" s="1"/>
      <c r="C16" s="1"/>
      <c r="D16" s="123" t="s">
        <v>54</v>
      </c>
      <c r="E16" s="123"/>
      <c r="F16" s="123"/>
      <c r="G16" s="123"/>
      <c r="H16" s="123"/>
      <c r="I16" s="123"/>
      <c r="J16" s="123"/>
      <c r="K16" s="123"/>
      <c r="L16" s="123"/>
      <c r="M16" s="123"/>
      <c r="N16" s="123"/>
      <c r="O16" s="1"/>
      <c r="P16" s="1"/>
      <c r="Q16" s="1"/>
      <c r="R16" s="1"/>
      <c r="S16" s="1"/>
      <c r="U16" s="86"/>
      <c r="V16" s="87" t="s">
        <v>40</v>
      </c>
      <c r="W16" s="1"/>
      <c r="X16" s="1"/>
      <c r="AB16" s="134"/>
      <c r="AC16" s="134"/>
      <c r="AD16" s="134"/>
      <c r="AE16" s="134"/>
      <c r="AF16" s="134"/>
      <c r="AG16" s="1"/>
      <c r="AH16" s="1"/>
      <c r="AI16" s="1"/>
      <c r="AJ16" s="1"/>
      <c r="AK16" s="5"/>
      <c r="AL16" s="91" t="s">
        <v>31</v>
      </c>
    </row>
    <row r="17" spans="1:38" ht="14.45" customHeight="1">
      <c r="A17" s="1"/>
      <c r="B17" s="1"/>
      <c r="C17" s="1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1"/>
      <c r="P17" s="1"/>
      <c r="Q17" s="1"/>
      <c r="R17" s="1"/>
      <c r="S17" s="1"/>
      <c r="U17" s="86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91" t="s">
        <v>32</v>
      </c>
    </row>
    <row r="18" spans="1:38" ht="14.45" customHeight="1">
      <c r="A18" s="1"/>
      <c r="B18" s="1"/>
      <c r="C18" s="1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1"/>
      <c r="P18" s="1"/>
      <c r="Q18" s="1"/>
      <c r="R18" s="1"/>
      <c r="S18" s="1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K18" s="86"/>
      <c r="AL18" s="91" t="s">
        <v>33</v>
      </c>
    </row>
    <row r="19" spans="1:38" ht="14.45" customHeight="1">
      <c r="A19" s="1"/>
      <c r="B19" s="1"/>
      <c r="C19" s="1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1"/>
      <c r="P19" s="1"/>
      <c r="Q19" s="1"/>
      <c r="R19" s="1"/>
      <c r="S19" s="1"/>
      <c r="AI19" s="1"/>
      <c r="AJ19" s="1"/>
      <c r="AK19" s="5"/>
      <c r="AL19" s="91" t="s">
        <v>34</v>
      </c>
    </row>
    <row r="20" spans="1:38" ht="14.45" customHeight="1">
      <c r="A20" s="1"/>
      <c r="B20" s="1"/>
      <c r="C20" s="1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1"/>
      <c r="P20" s="1"/>
      <c r="Q20" s="1"/>
      <c r="R20" s="1"/>
      <c r="S20" s="1"/>
      <c r="AJ20" s="1"/>
      <c r="AK20" s="5"/>
      <c r="AL20" s="91" t="s">
        <v>35</v>
      </c>
    </row>
    <row r="21" spans="1:38" s="100" customFormat="1" ht="14.45" customHeight="1">
      <c r="A21" s="88"/>
      <c r="B21" s="88"/>
      <c r="C21" s="88"/>
      <c r="O21" s="88"/>
      <c r="P21" s="88"/>
      <c r="Q21" s="88"/>
      <c r="R21" s="88"/>
      <c r="S21" s="88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J21" s="88"/>
      <c r="AK21" s="72"/>
      <c r="AL21" s="91" t="s">
        <v>36</v>
      </c>
    </row>
    <row r="22" spans="1:38" s="100" customFormat="1" ht="14.45" customHeight="1">
      <c r="A22" s="88"/>
      <c r="B22" s="88"/>
      <c r="C22" s="88"/>
      <c r="O22" s="88"/>
      <c r="P22" s="88"/>
      <c r="Q22" s="88"/>
      <c r="R22" s="88"/>
      <c r="S22" s="88"/>
      <c r="T22" s="99"/>
      <c r="V22" s="85" t="s">
        <v>24</v>
      </c>
      <c r="W22" s="88"/>
      <c r="X22" s="88"/>
      <c r="Y22" s="88"/>
      <c r="Z22" s="88"/>
      <c r="AA22" s="88"/>
      <c r="AB22" s="88"/>
      <c r="AC22" s="88"/>
      <c r="AD22" s="99"/>
      <c r="AE22" s="99"/>
      <c r="AG22" s="129" t="s">
        <v>37</v>
      </c>
      <c r="AH22" s="130"/>
      <c r="AI22" s="88"/>
      <c r="AL22" s="91"/>
    </row>
    <row r="23" spans="1:38" s="100" customFormat="1" ht="14.45" customHeight="1">
      <c r="A23" s="88"/>
      <c r="B23" s="88"/>
      <c r="C23" s="88"/>
      <c r="O23" s="88"/>
      <c r="P23" s="88"/>
      <c r="Q23" s="88"/>
      <c r="R23" s="88"/>
      <c r="S23" s="88"/>
      <c r="T23" s="88"/>
      <c r="U23" s="99"/>
      <c r="V23" s="105" t="str">
        <f>IF(AG22="ja","Anzahl Zimmer gesamt","")</f>
        <v/>
      </c>
      <c r="W23" s="88"/>
      <c r="X23" s="88"/>
      <c r="Y23" s="88"/>
      <c r="Z23" s="88"/>
      <c r="AA23" s="88"/>
      <c r="AB23" s="99"/>
      <c r="AC23" s="99"/>
      <c r="AD23" s="99"/>
      <c r="AE23" s="99"/>
      <c r="AF23" s="99"/>
      <c r="AG23" s="122"/>
      <c r="AH23" s="122"/>
      <c r="AL23" s="91" t="s">
        <v>38</v>
      </c>
    </row>
    <row r="24" spans="1:38" s="100" customFormat="1" ht="14.45" customHeight="1">
      <c r="A24" s="88"/>
      <c r="B24" s="88"/>
      <c r="C24" s="88"/>
      <c r="D24" s="88"/>
      <c r="E24" s="88"/>
      <c r="F24" s="88"/>
      <c r="G24" s="74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105" t="str">
        <f>IF(AG22="ja","Anzahl für geschäftliche Zwecke","")</f>
        <v/>
      </c>
      <c r="W24" s="88"/>
      <c r="X24" s="88"/>
      <c r="Z24" s="88"/>
      <c r="AA24" s="88"/>
      <c r="AB24" s="88"/>
      <c r="AC24" s="88"/>
      <c r="AD24" s="88"/>
      <c r="AE24" s="99"/>
      <c r="AF24" s="99"/>
      <c r="AG24" s="122"/>
      <c r="AH24" s="122"/>
      <c r="AL24" s="91" t="s">
        <v>37</v>
      </c>
    </row>
    <row r="25" spans="1:38" s="100" customFormat="1" ht="14.45" customHeight="1">
      <c r="A25" s="88"/>
      <c r="B25" s="88"/>
      <c r="C25" s="88"/>
      <c r="D25" s="88"/>
      <c r="E25" s="88"/>
      <c r="F25" s="88"/>
      <c r="G25" s="74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Z25" s="88"/>
      <c r="AA25" s="88"/>
      <c r="AB25" s="88"/>
      <c r="AD25" s="106" t="str">
        <f>IF(AND(AG22="nein",((Gesamt+Geschäftlich)&gt;0)),"Eingabe implausibel!",IF(AND(AG22="ja",(Gesamt=Geschäftlich)),"Eingabe implausibel!",IF(AND(AG22="ja",((Gesamt-Geschäftlich)&lt;0)),"Eingabe implausibel!","")))</f>
        <v/>
      </c>
      <c r="AE25" s="88"/>
      <c r="AF25" s="88"/>
      <c r="AG25" s="88"/>
      <c r="AI25" s="88"/>
      <c r="AJ25" s="88"/>
      <c r="AK25" s="72"/>
      <c r="AL25" s="97">
        <f>IF(AA36=0,0,AA36*100/AL26)</f>
        <v>0</v>
      </c>
    </row>
    <row r="26" spans="1:38" s="100" customFormat="1" ht="24" customHeight="1">
      <c r="A26" s="88"/>
      <c r="B26" s="88"/>
      <c r="C26" s="88"/>
      <c r="D26" s="88"/>
      <c r="E26" s="88"/>
      <c r="F26" s="88"/>
      <c r="G26" s="74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V26" s="124" t="str">
        <f>IF(AND(AB6&lt;=2015,WRNN="ja"),"Wohnrecht/Nutzniessung/       Ferienliegenschaft?","Ferienliegenschaft?")</f>
        <v>Ferienliegenschaft?</v>
      </c>
      <c r="W26" s="124"/>
      <c r="X26" s="124"/>
      <c r="Y26" s="124"/>
      <c r="Z26" s="124"/>
      <c r="AA26" s="124"/>
      <c r="AB26" s="124"/>
      <c r="AC26" s="124"/>
      <c r="AD26" s="124"/>
      <c r="AE26" s="124"/>
      <c r="AG26" s="129" t="s">
        <v>37</v>
      </c>
      <c r="AH26" s="130"/>
      <c r="AI26" s="88"/>
      <c r="AL26" s="96">
        <f>AA36+AA33</f>
        <v>0</v>
      </c>
    </row>
    <row r="27" spans="1:38" s="100" customFormat="1" ht="14.45" customHeight="1">
      <c r="A27" s="88"/>
      <c r="B27" s="88"/>
      <c r="C27" s="88"/>
      <c r="D27" s="88"/>
      <c r="E27" s="88"/>
      <c r="F27" s="88"/>
      <c r="G27" s="74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111" t="str">
        <f>IF(WRNN="","Auswahl treffen!","")</f>
        <v/>
      </c>
      <c r="AK27" s="72"/>
      <c r="AL27" s="93"/>
    </row>
    <row r="28" spans="1:38" s="100" customFormat="1" ht="14.45" customHeight="1">
      <c r="A28" s="99"/>
      <c r="B28" s="99"/>
      <c r="C28" s="99"/>
      <c r="D28" s="99"/>
      <c r="E28" s="99"/>
      <c r="F28" s="99"/>
      <c r="G28" s="99"/>
      <c r="H28" s="99"/>
      <c r="I28" s="99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72"/>
      <c r="AL28" s="92">
        <v>0.5</v>
      </c>
    </row>
    <row r="29" spans="1:38" s="100" customFormat="1" ht="14.45" customHeight="1">
      <c r="A29" s="88"/>
      <c r="C29" s="88"/>
      <c r="D29" s="107" t="s">
        <v>25</v>
      </c>
      <c r="E29" s="88"/>
      <c r="F29" s="88"/>
      <c r="G29" s="74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72"/>
      <c r="AL29" s="92">
        <v>1</v>
      </c>
    </row>
    <row r="30" spans="1:38" s="100" customFormat="1" ht="14.45" customHeight="1">
      <c r="A30" s="88"/>
      <c r="B30" s="88"/>
      <c r="C30" s="88"/>
      <c r="D30" s="88"/>
      <c r="E30" s="88"/>
      <c r="F30" s="88"/>
      <c r="G30" s="74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72"/>
      <c r="AL30" s="92">
        <v>1.5</v>
      </c>
    </row>
    <row r="31" spans="1:38" s="100" customFormat="1" ht="14.45" customHeight="1">
      <c r="C31" s="114">
        <v>1</v>
      </c>
      <c r="D31" s="75" t="s">
        <v>41</v>
      </c>
      <c r="E31" s="88"/>
      <c r="F31" s="88"/>
      <c r="G31" s="74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72"/>
      <c r="AL31" s="92">
        <v>2</v>
      </c>
    </row>
    <row r="32" spans="1:38" s="100" customFormat="1" ht="14.45" customHeight="1">
      <c r="A32" s="103"/>
      <c r="D32" s="88" t="s">
        <v>43</v>
      </c>
      <c r="E32" s="88"/>
      <c r="F32" s="88"/>
      <c r="G32" s="74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AD32" s="88"/>
      <c r="AE32" s="88"/>
      <c r="AF32" s="88"/>
      <c r="AG32" s="88"/>
      <c r="AH32" s="88"/>
      <c r="AI32" s="88"/>
      <c r="AJ32" s="88"/>
      <c r="AK32" s="72"/>
      <c r="AL32" s="92">
        <v>2.5</v>
      </c>
    </row>
    <row r="33" spans="1:256" s="100" customFormat="1" ht="14.45" customHeight="1">
      <c r="A33" s="6"/>
      <c r="D33" s="88" t="s">
        <v>45</v>
      </c>
      <c r="E33" s="88"/>
      <c r="F33" s="88"/>
      <c r="G33" s="74"/>
      <c r="H33" s="88"/>
      <c r="I33" s="88"/>
      <c r="J33" s="85"/>
      <c r="K33" s="85"/>
      <c r="L33" s="85"/>
      <c r="M33" s="85"/>
      <c r="N33" s="85"/>
      <c r="O33" s="85"/>
      <c r="P33" s="85"/>
      <c r="Q33" s="85"/>
      <c r="R33" s="99"/>
      <c r="S33" s="99"/>
      <c r="T33" s="99"/>
      <c r="U33" s="99"/>
      <c r="V33" s="99"/>
      <c r="AA33" s="119"/>
      <c r="AB33" s="119"/>
      <c r="AC33" s="119"/>
      <c r="AD33" s="119"/>
      <c r="AI33" s="85"/>
      <c r="AJ33" s="85"/>
      <c r="AK33" s="72"/>
      <c r="AL33" s="92">
        <v>3</v>
      </c>
    </row>
    <row r="34" spans="1:256" s="100" customFormat="1" ht="14.45" customHeight="1">
      <c r="A34" s="6"/>
      <c r="D34" s="88" t="s">
        <v>47</v>
      </c>
      <c r="E34" s="88"/>
      <c r="F34" s="6"/>
      <c r="G34" s="85"/>
      <c r="H34" s="85"/>
      <c r="I34" s="85"/>
      <c r="J34" s="88"/>
      <c r="K34" s="88"/>
      <c r="L34" s="88"/>
      <c r="M34" s="88"/>
      <c r="N34" s="84"/>
      <c r="O34" s="84"/>
      <c r="W34" s="119"/>
      <c r="X34" s="119"/>
      <c r="Y34" s="119"/>
      <c r="AE34" s="85"/>
      <c r="AF34" s="85"/>
      <c r="AG34" s="85"/>
      <c r="AH34" s="85"/>
      <c r="AI34" s="85"/>
      <c r="AJ34" s="85"/>
      <c r="AK34" s="72"/>
      <c r="AL34" s="92">
        <v>3.5</v>
      </c>
      <c r="IV34" s="88"/>
    </row>
    <row r="35" spans="1:256" s="100" customFormat="1" ht="14.45" customHeight="1">
      <c r="A35" s="6"/>
      <c r="D35" s="88" t="s">
        <v>57</v>
      </c>
      <c r="E35" s="88"/>
      <c r="F35" s="6"/>
      <c r="G35" s="85"/>
      <c r="H35" s="85"/>
      <c r="I35" s="85"/>
      <c r="J35" s="88"/>
      <c r="K35" s="88"/>
      <c r="L35" s="88"/>
      <c r="M35" s="88"/>
      <c r="N35" s="84"/>
      <c r="O35" s="84"/>
      <c r="P35" s="99"/>
      <c r="Q35" s="99"/>
      <c r="R35" s="99"/>
      <c r="W35" s="136">
        <f>-W34*AL25/100</f>
        <v>0</v>
      </c>
      <c r="X35" s="136"/>
      <c r="Y35" s="136"/>
      <c r="AA35" s="125">
        <f>-W34-W35</f>
        <v>0</v>
      </c>
      <c r="AB35" s="125"/>
      <c r="AC35" s="125"/>
      <c r="AD35" s="125"/>
      <c r="AI35" s="85"/>
      <c r="AJ35" s="85"/>
      <c r="AK35" s="72"/>
      <c r="AL35" s="92">
        <v>4</v>
      </c>
      <c r="IV35" s="88"/>
    </row>
    <row r="36" spans="1:256" s="100" customFormat="1" ht="14.45" customHeight="1">
      <c r="A36" s="6"/>
      <c r="D36" s="88" t="s">
        <v>56</v>
      </c>
      <c r="E36" s="88"/>
      <c r="F36" s="6"/>
      <c r="G36" s="85"/>
      <c r="H36" s="85"/>
      <c r="I36" s="85"/>
      <c r="J36" s="88"/>
      <c r="K36" s="88"/>
      <c r="L36" s="88"/>
      <c r="M36" s="88"/>
      <c r="N36" s="84"/>
      <c r="O36" s="84"/>
      <c r="P36" s="99"/>
      <c r="Q36" s="99"/>
      <c r="AA36" s="120"/>
      <c r="AB36" s="120"/>
      <c r="AC36" s="120"/>
      <c r="AD36" s="120"/>
      <c r="AI36" s="85"/>
      <c r="AJ36" s="85"/>
      <c r="AK36" s="72"/>
      <c r="AL36" s="92">
        <v>4.5</v>
      </c>
      <c r="IV36" s="88"/>
    </row>
    <row r="37" spans="1:256" s="100" customFormat="1" ht="14.45" customHeight="1">
      <c r="A37" s="6"/>
      <c r="D37" s="88" t="s">
        <v>46</v>
      </c>
      <c r="E37" s="88"/>
      <c r="F37" s="88"/>
      <c r="G37" s="85"/>
      <c r="H37" s="85"/>
      <c r="I37" s="85"/>
      <c r="J37" s="85"/>
      <c r="K37" s="85"/>
      <c r="L37" s="85"/>
      <c r="O37" s="126">
        <v>7.0000000000000007E-2</v>
      </c>
      <c r="P37" s="126"/>
      <c r="Q37" s="85"/>
      <c r="AA37" s="121">
        <f>SUM(AA33:AD36)</f>
        <v>0</v>
      </c>
      <c r="AB37" s="121"/>
      <c r="AC37" s="121"/>
      <c r="AD37" s="121"/>
      <c r="AK37" s="72"/>
      <c r="AL37" s="92">
        <v>5</v>
      </c>
    </row>
    <row r="38" spans="1:256" s="100" customFormat="1" ht="14.45" customHeight="1">
      <c r="A38" s="6"/>
      <c r="C38" s="88"/>
      <c r="D38" s="108" t="s">
        <v>44</v>
      </c>
      <c r="E38" s="88"/>
      <c r="F38" s="6"/>
      <c r="G38" s="72"/>
      <c r="H38" s="85"/>
      <c r="I38" s="85"/>
      <c r="J38" s="85"/>
      <c r="K38" s="85"/>
      <c r="L38" s="85"/>
      <c r="M38" s="85"/>
      <c r="N38" s="85"/>
      <c r="O38" s="85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85"/>
      <c r="AC38" s="85"/>
      <c r="AF38" s="135">
        <f>IF(ISERROR($AA$37/$O$37)=TRUE,"",ROUNDDOWN($AA$37/$O$37,-3))</f>
        <v>0</v>
      </c>
      <c r="AG38" s="135"/>
      <c r="AH38" s="135"/>
      <c r="AI38" s="135"/>
      <c r="AJ38" s="135"/>
      <c r="AK38" s="72"/>
      <c r="AL38" s="92">
        <v>5.5</v>
      </c>
    </row>
    <row r="39" spans="1:256" s="100" customFormat="1" ht="14.45" customHeight="1">
      <c r="A39" s="6"/>
      <c r="B39" s="88"/>
      <c r="C39" s="88"/>
      <c r="D39" s="88"/>
      <c r="E39" s="88"/>
      <c r="F39" s="6"/>
      <c r="G39" s="7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72"/>
      <c r="AL39" s="92">
        <v>6</v>
      </c>
    </row>
    <row r="40" spans="1:256" s="100" customFormat="1" ht="14.45" customHeight="1">
      <c r="C40" s="114" t="str">
        <f>IF(AA36=0,"","2")</f>
        <v/>
      </c>
      <c r="D40" s="75" t="str">
        <f>IF(AA36=0,"","Ermittlung des Eigenmietwertes")</f>
        <v/>
      </c>
      <c r="E40" s="88"/>
      <c r="F40" s="88"/>
      <c r="G40" s="73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72"/>
      <c r="AL40" s="92">
        <v>6.5</v>
      </c>
    </row>
    <row r="41" spans="1:256" s="100" customFormat="1" ht="14.45" customHeight="1">
      <c r="A41" s="88"/>
      <c r="C41" s="88"/>
      <c r="D41" s="88" t="str">
        <f>IF(AA36=0,"","Verkehrsmietwert der selbst genutzten Wohnung")</f>
        <v/>
      </c>
      <c r="E41" s="88"/>
      <c r="F41" s="88"/>
      <c r="G41" s="73"/>
      <c r="H41" s="85"/>
      <c r="I41" s="95"/>
      <c r="J41" s="95"/>
      <c r="K41" s="95"/>
      <c r="L41" s="98"/>
      <c r="M41" s="88"/>
      <c r="N41" s="85"/>
      <c r="O41" s="85"/>
      <c r="P41" s="99"/>
      <c r="Q41" s="99"/>
      <c r="R41" s="99"/>
      <c r="S41" s="99"/>
      <c r="T41" s="99"/>
      <c r="U41" s="99"/>
      <c r="V41" s="99"/>
      <c r="Z41" s="145" t="str">
        <f>IF(AA36=0,"",AA36)</f>
        <v/>
      </c>
      <c r="AA41" s="145"/>
      <c r="AB41" s="145"/>
      <c r="AC41" s="145"/>
      <c r="AD41" s="145"/>
      <c r="AJ41" s="85"/>
      <c r="AK41" s="72"/>
      <c r="AL41" s="92">
        <v>7</v>
      </c>
    </row>
    <row r="42" spans="1:256" s="100" customFormat="1" ht="14.45" customHeight="1">
      <c r="A42" s="88"/>
      <c r="C42" s="88"/>
      <c r="D42" s="88" t="str">
        <f>IF(AA36&gt;0,"anrechenbarer Mietanteil für geschäftlich genutzte Räume","")</f>
        <v/>
      </c>
      <c r="E42" s="88"/>
      <c r="F42" s="88"/>
      <c r="G42" s="73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Z42" s="143" t="str">
        <f>IF(AA36=0,"",IF(AG24-AG23=0,0,IF(AG24&gt;AG23,0,IF(AG22="",WW,IF(AG23="",0,IF(AG22="nein",0,(-Z41/(AG23+2)*AG24)))))))</f>
        <v/>
      </c>
      <c r="AA42" s="143"/>
      <c r="AB42" s="143"/>
      <c r="AC42" s="143"/>
      <c r="AD42" s="143"/>
      <c r="AE42" s="98" t="str">
        <f>IF(AA36=0,"",IF(AG22="nein","","1)"))</f>
        <v/>
      </c>
      <c r="AJ42" s="85"/>
      <c r="AK42" s="101"/>
      <c r="AL42" s="92">
        <v>7.5</v>
      </c>
    </row>
    <row r="43" spans="1:256" s="100" customFormat="1" ht="14.45" customHeight="1">
      <c r="A43" s="88"/>
      <c r="C43" s="88"/>
      <c r="D43" s="74" t="str">
        <f>IF(AA36=0,"","Verkehrsmietwert der privat genutzten Räumlichkeiten")</f>
        <v/>
      </c>
      <c r="E43" s="88"/>
      <c r="F43" s="88"/>
      <c r="G43" s="73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Z43" s="145" t="str">
        <f>IF(AA36=0,"",SUM(W41:AB42))</f>
        <v/>
      </c>
      <c r="AA43" s="145"/>
      <c r="AB43" s="145"/>
      <c r="AC43" s="145"/>
      <c r="AD43" s="145"/>
      <c r="AI43" s="85"/>
      <c r="AJ43" s="85"/>
      <c r="AK43" s="72"/>
      <c r="AL43" s="92">
        <v>8</v>
      </c>
    </row>
    <row r="44" spans="1:256" s="100" customFormat="1" ht="15" customHeight="1">
      <c r="A44" s="99"/>
      <c r="D44" s="88" t="str">
        <f>IF(AA36&gt;0,"./.","")</f>
        <v/>
      </c>
      <c r="E44" s="127" t="str">
        <f>IF(AA36&gt;0,40%,"")</f>
        <v/>
      </c>
      <c r="F44" s="127"/>
      <c r="G44" s="88" t="str">
        <f>IF(AA36&gt;0,"Einschlag gemäss § 6 Abs. 1 VO zum Steuergesetz","")</f>
        <v/>
      </c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99"/>
      <c r="Z44" s="143" t="str">
        <f>IF(AA36="","",AM44)</f>
        <v/>
      </c>
      <c r="AA44" s="143"/>
      <c r="AB44" s="143"/>
      <c r="AC44" s="143"/>
      <c r="AD44" s="143"/>
      <c r="AE44" s="98" t="str">
        <f>IF(WRNN="ja",IF(Z44=0,"3)",""),"")</f>
        <v/>
      </c>
      <c r="AJ44" s="85"/>
      <c r="AK44" s="72"/>
      <c r="AL44" s="92">
        <v>8.5</v>
      </c>
      <c r="AM44" s="84" t="e">
        <f>IF(AG26="nein",(ROUNDDOWN((-Z43*E44),0)),IF(AND(AG26="ja",IF(WRNN="ja",)),IF(AB6&gt;2016,0,ROUNDDOWN((-Z43*E44),0)),0))</f>
        <v>#VALUE!</v>
      </c>
      <c r="AR44" s="115"/>
    </row>
    <row r="45" spans="1:256" s="100" customFormat="1" ht="14.45" customHeight="1">
      <c r="A45" s="88"/>
      <c r="C45" s="88"/>
      <c r="D45" s="88" t="str">
        <f>IF(AA36=0,"","Massgebender Mietwert")</f>
        <v/>
      </c>
      <c r="E45" s="88"/>
      <c r="F45" s="88"/>
      <c r="G45" s="72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Z45" s="144" t="str">
        <f>IF(AA36=0,"",(SUM(W43:AB44)))</f>
        <v/>
      </c>
      <c r="AA45" s="144"/>
      <c r="AB45" s="144"/>
      <c r="AC45" s="144"/>
      <c r="AD45" s="144"/>
      <c r="AK45" s="72"/>
      <c r="AL45" s="92">
        <v>9</v>
      </c>
    </row>
    <row r="46" spans="1:256" s="100" customFormat="1" ht="14.45" customHeight="1">
      <c r="A46" s="88"/>
      <c r="C46" s="88"/>
      <c r="D46" s="75" t="str">
        <f>IF(AA36=0,"","Steuerbarer Mietwert")</f>
        <v/>
      </c>
      <c r="E46" s="88"/>
      <c r="F46" s="88"/>
      <c r="G46" s="102"/>
      <c r="H46" s="85"/>
      <c r="I46" s="85"/>
      <c r="K46" s="85"/>
      <c r="L46" s="72" t="str">
        <f>IF(AA36=0,"","(abgerundet auf Fr. 100)")</f>
        <v/>
      </c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F46" s="138" t="str">
        <f>IF(AA36=0,"",ROUNDDOWN(Z45,-2))</f>
        <v/>
      </c>
      <c r="AG46" s="138"/>
      <c r="AH46" s="138"/>
      <c r="AI46" s="138"/>
      <c r="AJ46" s="138"/>
      <c r="AK46" s="72"/>
      <c r="AL46" s="92">
        <v>9.5</v>
      </c>
    </row>
    <row r="47" spans="1:256" ht="14.45" customHeight="1">
      <c r="A47" s="1"/>
      <c r="B47" s="1"/>
      <c r="C47" s="1"/>
      <c r="D47" s="1"/>
      <c r="E47" s="1"/>
      <c r="F47" s="1"/>
      <c r="G47" s="5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5"/>
      <c r="AL47" s="92">
        <v>10</v>
      </c>
    </row>
    <row r="48" spans="1:256" ht="14.45" customHeight="1">
      <c r="A48" s="83"/>
      <c r="B48" s="137"/>
      <c r="C48" s="137"/>
      <c r="D48" s="8"/>
      <c r="F48" s="1"/>
      <c r="G48" s="8"/>
      <c r="H48" s="4"/>
      <c r="I48" s="4"/>
      <c r="J48" s="4"/>
      <c r="K48" s="4"/>
      <c r="L48" s="4"/>
      <c r="M48" s="4"/>
      <c r="N48" s="4"/>
      <c r="O48" s="4"/>
      <c r="P48" s="4"/>
      <c r="Q48" s="142"/>
      <c r="R48" s="142"/>
      <c r="S48" s="142"/>
      <c r="T48" s="90"/>
      <c r="U48" s="90"/>
      <c r="V48" s="90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5"/>
      <c r="AL48" s="92">
        <v>10.5</v>
      </c>
    </row>
    <row r="49" spans="1:38" ht="28.5" customHeight="1">
      <c r="A49" s="86"/>
      <c r="B49" s="86"/>
      <c r="C49" s="110" t="str">
        <f>IF(AG22="nein","","1)")</f>
        <v/>
      </c>
      <c r="D49" s="140" t="str">
        <f>IF(AG22="ja","Für die Berechnung wird die Anzahl Zimmer plus 2 gerechnet, damit werden die übrigen Räume (Küche, Badezimmer, WC und Nebenräume wie Entrée, Estrich, Keller, Garage usw.) berücksichtigt.","")</f>
        <v/>
      </c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92">
        <v>11</v>
      </c>
    </row>
    <row r="50" spans="1:38" ht="34.5" customHeight="1">
      <c r="A50" s="86"/>
      <c r="B50" s="86"/>
      <c r="C50" s="110" t="str">
        <f>IF(WRNN="ja",IF(Z44=0,"3)",""),"")</f>
        <v/>
      </c>
      <c r="D50" s="140" t="str">
        <f>IF(WRNN="ja",IF(AND(Z44=0,AB6&lt;=2015),"Der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92">
        <v>11.5</v>
      </c>
    </row>
    <row r="51" spans="1:38" ht="14.45" customHeight="1">
      <c r="A51" s="1"/>
      <c r="B51" s="1"/>
      <c r="C51" s="1"/>
      <c r="D51" s="1"/>
      <c r="E51" s="1"/>
      <c r="F51" s="1"/>
      <c r="G51" s="1"/>
      <c r="H51" s="4"/>
      <c r="I51" s="4"/>
      <c r="J51" s="4"/>
      <c r="K51" s="4"/>
      <c r="L51" s="4"/>
      <c r="M51" s="4"/>
      <c r="N51" s="4"/>
      <c r="O51" s="10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5"/>
      <c r="AL51" s="92">
        <v>12</v>
      </c>
    </row>
    <row r="52" spans="1:38" ht="14.45" customHeight="1">
      <c r="A52" s="1"/>
      <c r="B52" s="86"/>
      <c r="C52" s="1"/>
      <c r="D52" s="5" t="s">
        <v>1</v>
      </c>
      <c r="E52" s="1"/>
      <c r="F52" s="1"/>
      <c r="H52" s="86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AC52" s="139" t="s">
        <v>49</v>
      </c>
      <c r="AD52" s="139"/>
      <c r="AE52" s="141">
        <f ca="1">TODAY()</f>
        <v>44979</v>
      </c>
      <c r="AF52" s="141"/>
      <c r="AG52" s="141"/>
      <c r="AH52" s="141"/>
      <c r="AI52" s="141"/>
      <c r="AJ52" s="141"/>
      <c r="AK52" s="5"/>
    </row>
    <row r="53" spans="1:38" ht="14.45" customHeight="1">
      <c r="A53" s="1"/>
      <c r="B53" s="1"/>
      <c r="C53" s="1"/>
      <c r="D53" s="1"/>
      <c r="E53" s="1"/>
      <c r="F53" s="1"/>
      <c r="G53" s="1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5"/>
      <c r="AL53" s="91"/>
    </row>
    <row r="54" spans="1:38" s="68" customFormat="1" ht="14.25" customHeight="1">
      <c r="A54" s="1"/>
      <c r="B54" s="1"/>
      <c r="C54" s="1"/>
      <c r="D54" s="1"/>
      <c r="E54" s="1"/>
      <c r="F54" s="1"/>
      <c r="G54" s="1"/>
      <c r="H54" s="4"/>
      <c r="I54" s="4"/>
      <c r="J54" s="4"/>
      <c r="K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5"/>
      <c r="AL54" s="91"/>
    </row>
    <row r="55" spans="1:38">
      <c r="A55" s="1"/>
      <c r="B55" s="1"/>
      <c r="C55" s="1"/>
      <c r="D55" s="1"/>
      <c r="E55" s="1"/>
      <c r="F55" s="1"/>
      <c r="G55" s="1"/>
      <c r="H55" s="4"/>
      <c r="I55" s="4"/>
      <c r="J55" s="4"/>
      <c r="K55" s="4"/>
      <c r="L55" s="68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5"/>
      <c r="AL55" s="91"/>
    </row>
  </sheetData>
  <sheetProtection sheet="1" objects="1" scenarios="1" selectLockedCells="1"/>
  <mergeCells count="42">
    <mergeCell ref="Z44:AD44"/>
    <mergeCell ref="Z45:AD45"/>
    <mergeCell ref="Z41:AD41"/>
    <mergeCell ref="Z42:AD42"/>
    <mergeCell ref="Z43:AD43"/>
    <mergeCell ref="AF46:AJ46"/>
    <mergeCell ref="AC52:AD52"/>
    <mergeCell ref="D50:AK50"/>
    <mergeCell ref="D49:AK49"/>
    <mergeCell ref="AE52:AJ52"/>
    <mergeCell ref="I52:V52"/>
    <mergeCell ref="Q48:S48"/>
    <mergeCell ref="B48:C48"/>
    <mergeCell ref="D12:N12"/>
    <mergeCell ref="D13:N13"/>
    <mergeCell ref="D14:N14"/>
    <mergeCell ref="D15:N15"/>
    <mergeCell ref="D16:N16"/>
    <mergeCell ref="O37:P37"/>
    <mergeCell ref="E44:F44"/>
    <mergeCell ref="AB6:AC6"/>
    <mergeCell ref="AG26:AH26"/>
    <mergeCell ref="V8:AH8"/>
    <mergeCell ref="AB10:AF10"/>
    <mergeCell ref="AB11:AF11"/>
    <mergeCell ref="AB12:AK12"/>
    <mergeCell ref="AG23:AH23"/>
    <mergeCell ref="AG22:AH22"/>
    <mergeCell ref="AB13:AF13"/>
    <mergeCell ref="AB14:AF14"/>
    <mergeCell ref="AB15:AF15"/>
    <mergeCell ref="AB16:AF16"/>
    <mergeCell ref="AF38:AJ38"/>
    <mergeCell ref="W35:Y35"/>
    <mergeCell ref="W34:Y34"/>
    <mergeCell ref="AA36:AD36"/>
    <mergeCell ref="AA37:AD37"/>
    <mergeCell ref="AG24:AH24"/>
    <mergeCell ref="V17:AK17"/>
    <mergeCell ref="V26:AE26"/>
    <mergeCell ref="AA33:AD33"/>
    <mergeCell ref="AA35:AD35"/>
  </mergeCells>
  <phoneticPr fontId="4" type="noConversion"/>
  <dataValidations count="3">
    <dataValidation type="list" allowBlank="1" showInputMessage="1" showErrorMessage="1" sqref="AB11:AF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die richtige Auswahl!" sqref="AG22:AH22 AG26:AH26" xr:uid="{00000000-0002-0000-0000-000001000000}">
      <formula1>$AL$23:$AL$24</formula1>
    </dataValidation>
    <dataValidation type="list" allowBlank="1" sqref="AG23:AH23 AG24:AH24" xr:uid="{00000000-0002-0000-0000-000002000000}">
      <formula1>$AL$27:$AL$51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C1:U541"/>
  <sheetViews>
    <sheetView topLeftCell="A33" zoomScale="80" workbookViewId="0">
      <selection activeCell="A33" sqref="A33"/>
    </sheetView>
  </sheetViews>
  <sheetFormatPr baseColWidth="10" defaultRowHeight="12.75"/>
  <cols>
    <col min="1" max="2" width="1.7109375" style="42" customWidth="1"/>
    <col min="3" max="11" width="11.42578125" style="42"/>
    <col min="12" max="12" width="1.7109375" style="42" customWidth="1"/>
    <col min="13" max="16384" width="11.42578125" style="42"/>
  </cols>
  <sheetData>
    <row r="1" customFormat="1" hidden="1"/>
    <row r="2" customFormat="1" hidden="1"/>
    <row r="3" customFormat="1" hidden="1"/>
    <row r="4" customFormat="1" hidden="1"/>
    <row r="5" customFormat="1" hidden="1"/>
    <row r="6" customFormat="1" hidden="1"/>
    <row r="7" customFormat="1" hidden="1"/>
    <row r="8" customFormat="1" hidden="1"/>
    <row r="9" customFormat="1" hidden="1"/>
    <row r="10" customFormat="1" hidden="1"/>
    <row r="11" customFormat="1" hidden="1"/>
    <row r="12" customFormat="1" hidden="1"/>
    <row r="13" customFormat="1" hidden="1"/>
    <row r="14" customFormat="1" hidden="1"/>
    <row r="15" customFormat="1" hidden="1"/>
    <row r="16" customFormat="1" hidden="1"/>
    <row r="17" customFormat="1" hidden="1"/>
    <row r="18" customFormat="1" hidden="1"/>
    <row r="19" customFormat="1" hidden="1"/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  <row r="26" customFormat="1" hidden="1"/>
    <row r="27" customFormat="1" hidden="1"/>
    <row r="28" customFormat="1" hidden="1"/>
    <row r="29" customFormat="1" hidden="1"/>
    <row r="30" customFormat="1" hidden="1"/>
    <row r="31" customFormat="1" hidden="1"/>
    <row r="32" customFormat="1" hidden="1"/>
    <row r="34" spans="3:21">
      <c r="C34" s="146" t="s">
        <v>17</v>
      </c>
      <c r="D34" s="146"/>
      <c r="E34" s="146" t="s">
        <v>14</v>
      </c>
      <c r="F34" s="146"/>
      <c r="G34" s="146" t="s">
        <v>15</v>
      </c>
      <c r="H34" s="146"/>
      <c r="I34" s="146" t="s">
        <v>16</v>
      </c>
      <c r="J34" s="146"/>
    </row>
    <row r="35" spans="3:21" ht="14.25">
      <c r="C35" s="43" t="e">
        <f>ROUNDDOWN(#REF!/100,0)*100</f>
        <v>#REF!</v>
      </c>
      <c r="D35" s="44" t="e">
        <f>ROUNDDOWN(#REF!/100,0)*100</f>
        <v>#REF!</v>
      </c>
      <c r="E35" s="45"/>
      <c r="F35" s="45"/>
      <c r="G35" s="45"/>
      <c r="H35" s="45"/>
      <c r="I35" s="46"/>
      <c r="J35" s="46"/>
      <c r="K35" s="46"/>
    </row>
    <row r="36" spans="3:21" ht="14.25">
      <c r="C36" s="47" t="e">
        <f>IF((ROUND(IF(C35&lt;=0,0,IF(C35&lt;EB!$A$4,C35*EB!$B$3,IF(C35&lt;EB!$A$17,VLOOKUP(C35,EB!$A$4:'EB'!$D$17,4)+(C35-VLOOKUP(C35,EB!$A$4:'EB'!$D$17,1))*VLOOKUP(C35,EB!$A$4:'EB'!$D$17,2),C35*EB!$B$17)))/0.05,0)*0.05)&lt;=25,0,(ROUND(IF(C35&lt;=0,0,IF(C35&lt;EB!$A$4,C35*EB!$B$3,IF(C35&lt;EB!$A$17,VLOOKUP(C35,EB!$A$4:'EB'!$D$17,4)+(C35-VLOOKUP(C35,EB!$A$4:'EB'!$D$17,1))*VLOOKUP(C35,EB!$A$4:'EB'!$D$17,2),C35*EB!$B$17)))/0.05,0)*0.05))</f>
        <v>#REF!</v>
      </c>
      <c r="D36" s="47" t="e">
        <f>IF((ROUND(IF(C35&lt;=0,0,IF(C35&lt;EB!$F$4,C35*EB!$G$3,IF(C35&lt;EB!$F$14,VLOOKUP(C35,EB!$F$4:'EB'!$I$14,4)+(C35-VLOOKUP(C35,EB!$F$4:'EB'!$I$14,1))*VLOOKUP(C35,EB!$F$4:'EB'!$I$14,2),C35*EB!$G$14)))/0.05,0)*0.05)&lt;=25,0,(ROUND(IF(C35&lt;=0,0,IF(C35&lt;EB!$F$4,C35*EB!$G$3,IF(C35&lt;EB!$F$14,VLOOKUP(C35,EB!$F$4:'EB'!$I$14,4)+(C35-VLOOKUP(C35,EB!$F$4:'EB'!$I$14,1))*VLOOKUP(C35,EB!$F$4:'EB'!$I$14,2),C35*EB!$G$14)))/0.05,0)*0.05))</f>
        <v>#REF!</v>
      </c>
      <c r="E36" s="47" t="e">
        <f>IF((ROUND(IF(C35&lt;=0,0,IF(C35&lt;EB!$A$24,C35*EB!$B$23,IF(C35&lt;EB!$A$38,VLOOKUP(C35,EB!$A$24:'EB'!$D$38,4)+(C35-VLOOKUP(C35,EB!$A$24:'EB'!$D$38,1))*VLOOKUP(C35,EB!$A$24:'EB'!$D$38,2),C35*EB!$B$38)))/0.05,0)*0.05)&lt;=25,0,(ROUND(IF(C35&lt;=0,0,IF(C35&lt;EB!$A$24,C35*EB!$B$23,IF(C35&lt;EB!$A$38,VLOOKUP(C35,EB!$A$24:'EB'!$D$38,4)+(C35-VLOOKUP(C35,EB!$A$24:'EB'!$D$38,1))*VLOOKUP(C35,EB!$A$24:'EB'!$D$38,2),C35*EB!$B$38)))/0.05,0)*0.05))</f>
        <v>#REF!</v>
      </c>
      <c r="F36" s="47" t="e">
        <f>IF((ROUND(IF(C35&lt;=0,0,IF(C35&lt;EB!$F$24,C35*EB!$G$23,IF(C35&lt;EB!$F$34,VLOOKUP(C35,EB!$F$24:'EB'!$I$34,4)+(C35-VLOOKUP(C35,EB!$F$24:'EB'!$I$34,1))*VLOOKUP(C35,EB!$F$24:'EB'!$I$34,2),C35*EB!$G$34)))/0.05,0)*0.05)&lt;=25,0,(ROUND(IF(C35&lt;=0,0,IF(C35&lt;EB!$F$24,C35*EB!$G$23,IF(C35&lt;EB!$F$34,VLOOKUP(C35,EB!$F$24:'EB'!$I$34,4)+(C35-VLOOKUP(C35,EB!$F$24:'EB'!$I$34,1))*VLOOKUP(C35,EB!$F$24:'EB'!$I$34,2),C35*EB!$G$34)))/0.05,0)*0.05))</f>
        <v>#REF!</v>
      </c>
      <c r="G36" s="47" t="e">
        <f>IF((ROUND(IF(C35&lt;=0,0,IF(C35&lt;EB!$A$45,C35*EB!$B$44,IF(C35&lt;EB!$A$58,VLOOKUP(C35,EB!$A$45:'EB'!$D$58,4)+(C35-VLOOKUP(C35,EB!$A$45:'EB'!$D$58,1))*VLOOKUP(C35,EB!$A$45:'EB'!$D$58,2),C35*EB!$B$58)))/0.05,0)*0.05)&lt;=25,0,(ROUND(IF(C35&lt;=0,0,IF(C35&lt;EB!$A$45,C35*EB!$B$44,IF(C35&lt;EB!$A$58,VLOOKUP(C35,EB!$A$45:'EB'!$D$58,4)+(C35-VLOOKUP(C35,EB!$A$45:'EB'!$D$58,1))*VLOOKUP(C35,EB!$A$45:'EB'!$D$58,2),C35*EB!$B$58)))/0.05,0)*0.05))</f>
        <v>#REF!</v>
      </c>
      <c r="H36" s="47" t="e">
        <f>IF((ROUND(IF(C35&lt;=0,0,IF(C35&lt;EB!$F$45,C35*EB!$G$44,IF(C35&lt;EB!$F$55,VLOOKUP(C35,EB!$F$45:'EB'!$I$55,4)+(C35-VLOOKUP(C35,EB!$F$45:'EB'!$I$55,1))*VLOOKUP(C35,EB!$F$45:'EB'!$I$55,2),C35*EB!$G$55)))/0.05,0)*0.05)&lt;=25,0,(ROUND(IF(C35&lt;=0,0,IF(C35&lt;EB!$F$45,C35*EB!$G$44,IF(C35&lt;EB!$F$55,VLOOKUP(C35,EB!$F$45:'EB'!$I$55,4)+(C35-VLOOKUP(C35,EB!$F$45:'EB'!$I$55,1))*VLOOKUP(C35,EB!$F$45:'EB'!$I$55,2),C35*EB!$G$55)))/0.05,0)*0.05))</f>
        <v>#REF!</v>
      </c>
      <c r="I36" s="48" t="e">
        <f>IF((ROUND(IF(C35&lt;=0,0,IF(C35&lt;EB!$A$65,C35*EB!$B$64,IF(C35&lt;EB!$A$78,VLOOKUP(C35,EB!$A$65:'EB'!$D$78,4)+(C35-VLOOKUP(C35,EB!$A$65:'EB'!$D$78,1))*VLOOKUP(C35,EB!$A$65:'EB'!$D$78,2),C35*EB!$B$78)))/0.05,0)*0.05)&lt;=25,0,(ROUND(IF(C35&lt;=0,0,IF(C35&lt;EB!$A$65,C35*EB!$B$64,IF(C35&lt;EB!$A$78,VLOOKUP(C35,EB!$A$65:'EB'!$D$78,4)+(C35-VLOOKUP(C35,EB!$A$65:'EB'!$D$78,1))*VLOOKUP(C35,EB!$A$65:'EB'!$D$78,2),C35*EB!$B$78)))/0.05,0)*0.05))</f>
        <v>#REF!</v>
      </c>
      <c r="J36" s="48" t="e">
        <f>IF((ROUND(IF(C35&lt;=0,0,IF(C35&lt;EB!$F$65,C35*EB!$G$64,IF(C35&lt;EB!$F$75,VLOOKUP(C35,EB!$F$65:'EB'!$I$75,4)+(C35-VLOOKUP(C35,EB!$F$65:'EB'!$I$75,1))*VLOOKUP(C35,EB!$F$65:'EB'!$I$75,2),C35*EB!$G$75)))/0.05,0)*0.05)&lt;=25,0,(ROUND(IF(C35&lt;=0,0,IF(C35&lt;EB!$F$65,C35*EB!$G$64,IF(C35&lt;EB!$F$75,VLOOKUP(C35,EB!$F$65:'EB'!$I$75,4)+(C35-VLOOKUP(C35,EB!$F$65:'EB'!$I$75,1))*VLOOKUP(C35,EB!$F$65:'EB'!$I$75,2),C35*EB!$G$75)))/0.05,0)*0.05))</f>
        <v>#REF!</v>
      </c>
      <c r="K36" s="49"/>
    </row>
    <row r="37" spans="3:21" ht="14.25">
      <c r="C37" s="50" t="e">
        <f>IF((ROUND(IF(D35&lt;=0,0,IF(D35&lt;EB!$A$4,D35*EB!$B$3,IF(D35&lt;EB!$A$17,VLOOKUP(D35,EB!$A$4:'EB'!$D$17,4)+(D35-VLOOKUP(D35,EB!$A$4:'EB'!$D$17,1))*VLOOKUP(D35,EB!$A$4:'EB'!$D$17,2),D35*EB!$B$17)))/0.05,0)*0.05)&lt;=25,0,(ROUND(IF(D35&lt;=0,0,IF(D35&lt;EB!$A$4,D35*EB!$B$3,IF(D35&lt;EB!$A$17,VLOOKUP(D35,EB!$A$4:'EB'!$D$17,4)+(D35-VLOOKUP(D35,EB!$A$4:'EB'!$D$17,1))*VLOOKUP(D35,EB!$A$4:'EB'!$D$17,2),D35*EB!$B$17)))/0.05,0)*0.05))</f>
        <v>#REF!</v>
      </c>
      <c r="D37" s="50" t="e">
        <f>IF((ROUND(IF(D35&lt;=0,0,IF(D35&lt;EB!$F$4,D35*EB!$G$3,IF(D35&lt;EB!$F$14,VLOOKUP(D35,EB!$F$4:'EB'!$I$14,4)+(D35-VLOOKUP(D35,EB!$F$4:'EB'!$I$14,1))*VLOOKUP(D35,EB!$F$4:'EB'!$I$14,2),D35*EB!$G$14)))/0.05,0)*0.05)&lt;=25,0,(ROUND(IF(D35&lt;=0,0,IF(D35&lt;EB!$F$4,D35*EB!$G$3,IF(D35&lt;EB!$F$14,VLOOKUP(D35,EB!$F$4:'EB'!$I$14,4)+(D35-VLOOKUP(D35,EB!$F$4:'EB'!$I$14,1))*VLOOKUP(D35,EB!$F$4:'EB'!$I$14,2),D35*EB!$G$14)))/0.05,0)*0.05))</f>
        <v>#REF!</v>
      </c>
      <c r="E37" s="50" t="e">
        <f>IF((ROUND(IF(D35&lt;=0,0,IF(D35&lt;EB!$A$24,D35*EB!$B$23,IF(D35&lt;EB!$A$38,VLOOKUP(D35,EB!$A$24:'EB'!$D$38,4)+(D35-VLOOKUP(D35,EB!$A$24:'EB'!$D$38,1))*VLOOKUP(D35,EB!$A$24:'EB'!$D$38,2),D35*EB!$B$38)))/0.05,0)*0.05)&lt;=25,0,(ROUND(IF(D35&lt;=0,0,IF(D35&lt;EB!$A$24,D35*EB!$B$23,IF(D35&lt;EB!$A$38,VLOOKUP(D35,EB!$A$24:'EB'!$D$38,4)+(D35-VLOOKUP(D35,EB!$A$24:'EB'!$D$38,1))*VLOOKUP(D35,EB!$A$24:'EB'!$D$38,2),D35*EB!$B$38)))/0.05,0)*0.05))</f>
        <v>#REF!</v>
      </c>
      <c r="F37" s="50" t="e">
        <f>IF((ROUND(IF(D35&lt;=0,0,IF(D35&lt;EB!$F$24,D35*EB!$G$23,IF(D35&lt;EB!$F$34,VLOOKUP(D35,EB!$F$24:'EB'!$I$34,4)+(D35-VLOOKUP(D35,EB!$F$24:'EB'!$I$34,1))*VLOOKUP(D35,EB!$F$24:'EB'!$I$34,2),D35*EB!$G$34)))/0.05,0)*0.05)&lt;=25,0,(ROUND(IF(D35&lt;=0,0,IF(D35&lt;EB!$F$24,D35*EB!$G$23,IF(D35&lt;EB!$F$34,VLOOKUP(D35,EB!$F$24:'EB'!$I$34,4)+(D35-VLOOKUP(D35,EB!$F$24:'EB'!$I$34,1))*VLOOKUP(D35,EB!$F$24:'EB'!$I$34,2),D35*EB!$G$34)))/0.05,0)*0.05))</f>
        <v>#REF!</v>
      </c>
      <c r="G37" s="50" t="e">
        <f>IF((ROUND(IF(D35&lt;=0,0,IF(D35&lt;EB!$A$45,D35*EB!$B$44,IF(D35&lt;EB!$A$58,VLOOKUP(D35,EB!$A$45:'EB'!$D$58,4)+(D35-VLOOKUP(D35,EB!$A$45:'EB'!$D$58,1))*VLOOKUP(D35,EB!$A$45:'EB'!$D$58,2),D35*EB!$B$58)))/0.05,0)*0.05)&lt;=25,0,(ROUND(IF(D35&lt;=0,0,IF(D35&lt;EB!$A$45,D35*EB!$B$44,IF(D35&lt;EB!$A$58,VLOOKUP(D35,EB!$A$45:'EB'!$D$58,4)+(D35-VLOOKUP(D35,EB!$A$45:'EB'!$D$58,1))*VLOOKUP(D35,EB!$A$45:'EB'!$D$58,2),D35*EB!$B$58)))/0.05,0)*0.05))</f>
        <v>#REF!</v>
      </c>
      <c r="H37" s="50" t="e">
        <f>IF((ROUND(IF(D35&lt;=0,0,IF(D35&lt;EB!$F$45,D35*EB!$G$44,IF(D35&lt;EB!$F$55,VLOOKUP(D35,EB!$F$45:'EB'!$I$55,4)+(D35-VLOOKUP(D35,EB!$F$45:'EB'!$I$55,1))*VLOOKUP(D35,EB!$F$45:'EB'!$I$55,2),D35*EB!$G$55)))/0.05,0)*0.05)&lt;=25,0,(ROUND(IF(D35&lt;=0,0,IF(D35&lt;EB!$F$45,D35*EB!$G$44,IF(D35&lt;EB!$F$55,VLOOKUP(D35,EB!$F$45:'EB'!$I$55,4)+(D35-VLOOKUP(D35,EB!$F$45:'EB'!$I$55,1))*VLOOKUP(D35,EB!$F$45:'EB'!$I$55,2),D35*EB!$G$55)))/0.05,0)*0.05))</f>
        <v>#REF!</v>
      </c>
      <c r="I37" s="51" t="e">
        <f>IF((ROUND(IF(D35&lt;=0,0,IF(D35&lt;EB!$A$65,D35*EB!$B$64,IF(D35&lt;EB!$A$78,VLOOKUP(D35,EB!$A$65:'EB'!$D$78,4)+(D35-VLOOKUP(D35,EB!$A$65:'EB'!$D$78,1))*VLOOKUP(D35,EB!$A$65:'EB'!$D$78,2),D35*EB!$B$78)))/0.05,0)*0.05)&lt;=25,0,(ROUND(IF(D35&lt;=0,0,IF(D35&lt;EB!$A$65,D35*EB!$B$64,IF(D35&lt;EB!$A$78,VLOOKUP(D35,EB!$A$65:'EB'!$D$78,4)+(D35-VLOOKUP(D35,EB!$A$65:'EB'!$D$78,1))*VLOOKUP(D35,EB!$A$65:'EB'!$D$78,2),D35*EB!$B$78)))/0.05,0)*0.05))</f>
        <v>#REF!</v>
      </c>
      <c r="J37" s="51" t="e">
        <f>IF((ROUND(IF(D35&lt;=0,0,IF(D35&lt;EB!$F$65,D35*EB!$G$64,IF(D35&lt;EB!$F$75,VLOOKUP(D35,EB!$F$65:'EB'!$I$75,4)+(D35-VLOOKUP(D35,EB!$F$65:'EB'!$I$75,1))*VLOOKUP(D35,EB!$F$65:'EB'!$I$75,2),D35*EB!$G$75)))/0.05,0)*0.05)&lt;=25,0,(ROUND(IF(D35&lt;=0,0,IF(D35&lt;EB!$F$65,D35*EB!$G$64,IF(D35&lt;EB!$F$75,VLOOKUP(D35,EB!$F$65:'EB'!$I$75,4)+(D35-VLOOKUP(D35,EB!$F$65:'EB'!$I$75,1))*VLOOKUP(D35,EB!$F$65:'EB'!$I$75,2),D35*EB!$G$75)))/0.05,0)*0.05))</f>
        <v>#REF!</v>
      </c>
      <c r="K37" s="46"/>
    </row>
    <row r="38" spans="3:21" ht="14.25">
      <c r="C38" s="52" t="e">
        <f>ROUNDDOWN(#REF!/100,0)*100</f>
        <v>#REF!</v>
      </c>
      <c r="D38" s="53" t="e">
        <f>ROUNDDOWN(#REF!/100,0)*100</f>
        <v>#REF!</v>
      </c>
      <c r="I38" s="49"/>
      <c r="J38" s="49"/>
      <c r="K38" s="49"/>
    </row>
    <row r="39" spans="3:21" ht="14.25">
      <c r="C39" s="54" t="e">
        <f>IF((ROUND(IF(C38&lt;=0,0,IF(C38&lt;EB!$A$4,C38*EB!$B$3,IF(C38&lt;EB!$A$17,VLOOKUP(C38,EB!$A$4:'EB'!$D$17,4)+(C38-VLOOKUP(C38,EB!$A$4:'EB'!$D$17,1))*VLOOKUP(C38,EB!$A$4:'EB'!$D$17,2),C38*EB!$B$17)))/0.05,0)*0.05)&lt;=25,0,(ROUND(IF(C38&lt;=0,0,IF(C38&lt;EB!$A$4,C38*EB!$B$3,IF(C38&lt;EB!$A$17,VLOOKUP(C38,EB!$A$4:'EB'!$D$17,4)+(C38-VLOOKUP(C38,EB!$A$4:'EB'!$D$17,1))*VLOOKUP(C38,EB!$A$4:'EB'!$D$17,2),C38*EB!$B$17)))/0.05,0)*0.05))</f>
        <v>#REF!</v>
      </c>
      <c r="D39" s="54" t="e">
        <f>IF((ROUND(IF(C38&lt;=0,0,IF(C38&lt;EB!$F$4,C38*EB!$G$3,IF(C38&lt;EB!$F$14,VLOOKUP(C38,EB!$F$4:'EB'!$I$14,4)+(C38-VLOOKUP(C38,EB!$F$4:'EB'!$I$14,1))*VLOOKUP(C38,EB!$F$4:'EB'!$I$14,2),C38*EB!$G$14)))/0.05,0)*0.05)&lt;=25,0,(ROUND(IF(C38&lt;=0,0,IF(C38&lt;EB!$F$4,C38*EB!$G$3,IF(C38&lt;EB!$F$14,VLOOKUP(C38,EB!$F$4:'EB'!$I$14,4)+(C38-VLOOKUP(C38,EB!$F$4:'EB'!$I$14,1))*VLOOKUP(C38,EB!$F$4:'EB'!$I$14,2),C38*EB!$G$14)))/0.05,0)*0.05))</f>
        <v>#REF!</v>
      </c>
      <c r="E39" s="54" t="e">
        <f>IF((ROUND(IF(C38&lt;=0,0,IF(C38&lt;EB!$A$24,C38*EB!$B$23,IF(C38&lt;EB!$A$38,VLOOKUP(C38,EB!$A$24:'EB'!$D$38,4)+(C38-VLOOKUP(C38,EB!$A$24:'EB'!$D$38,1))*VLOOKUP(C38,EB!$A$24:'EB'!$D$38,2),C38*EB!$B$38)))/0.05,0)*0.05)&lt;=25,0,(ROUND(IF(C38&lt;=0,0,IF(C38&lt;EB!$A$24,C38*EB!$B$23,IF(C38&lt;EB!$A$38,VLOOKUP(C38,EB!$A$24:'EB'!$D$38,4)+(C38-VLOOKUP(C38,EB!$A$24:'EB'!$D$38,1))*VLOOKUP(C38,EB!$A$24:'EB'!$D$38,2),C38*EB!$B$38)))/0.05,0)*0.05))</f>
        <v>#REF!</v>
      </c>
      <c r="F39" s="54" t="e">
        <f>IF((ROUND(IF(C38&lt;=0,0,IF(C38&lt;EB!$F$24,C38*EB!$G$23,IF(C38&lt;EB!$F$34,VLOOKUP(C38,EB!$F$24:'EB'!$I$34,4)+(C38-VLOOKUP(C38,EB!$F$24:'EB'!$I$34,1))*VLOOKUP(C38,EB!$F$24:'EB'!$I$34,2),C38*EB!$G$34)))/0.05,0)*0.05)&lt;=25,0,(ROUND(IF(C38&lt;=0,0,IF(C38&lt;EB!$F$24,C38*EB!$G$23,IF(C38&lt;EB!$F$34,VLOOKUP(C38,EB!$F$24:'EB'!$I$34,4)+(C38-VLOOKUP(C38,EB!$F$24:'EB'!$I$34,1))*VLOOKUP(C38,EB!$F$24:'EB'!$I$34,2),C38*EB!$G$34)))/0.05,0)*0.05))</f>
        <v>#REF!</v>
      </c>
      <c r="G39" s="54" t="e">
        <f>IF((ROUND(IF(C38&lt;=0,0,IF(C38&lt;EB!$A$45,C38*EB!$B$44,IF(C38&lt;EB!$A$58,VLOOKUP(C38,EB!$A$45:'EB'!$D$58,4)+(C38-VLOOKUP(C38,EB!$A$45:'EB'!$D$58,1))*VLOOKUP(C38,EB!$A$45:'EB'!$D$58,2),C38*EB!$B$58)))/0.05,0)*0.05)&lt;=25,0,(ROUND(IF(C38&lt;=0,0,IF(C38&lt;EB!$A$45,C38*EB!$B$44,IF(C38&lt;EB!$A$58,VLOOKUP(C38,EB!$A$45:'EB'!$D$58,4)+(C38-VLOOKUP(C38,EB!$A$45:'EB'!$D$58,1))*VLOOKUP(C38,EB!$A$45:'EB'!$D$58,2),C38*EB!$B$58)))/0.05,0)*0.05))</f>
        <v>#REF!</v>
      </c>
      <c r="H39" s="54" t="e">
        <f>IF((ROUND(IF(C38&lt;=0,0,IF(C38&lt;EB!$F$45,C38*EB!$G$44,IF(C38&lt;EB!$F$55,VLOOKUP(C38,EB!$F$45:'EB'!$I$55,4)+(C38-VLOOKUP(C38,EB!$F$45:'EB'!$I$55,1))*VLOOKUP(C38,EB!$F$45:'EB'!$I$55,2),C38*EB!$G$55)))/0.05,0)*0.05)&lt;=25,0,(ROUND(IF(C38&lt;=0,0,IF(C38&lt;EB!$F$45,C38*EB!$G$44,IF(C38&lt;EB!$F$55,VLOOKUP(C38,EB!$F$45:'EB'!$I$55,4)+(C38-VLOOKUP(C38,EB!$F$45:'EB'!$I$55,1))*VLOOKUP(C38,EB!$F$45:'EB'!$I$55,2),C38*EB!$G$55)))/0.05,0)*0.05))</f>
        <v>#REF!</v>
      </c>
      <c r="I39" s="55" t="e">
        <f>IF((ROUND(IF(C38&lt;=0,0,IF(C38&lt;EB!$A$65,C38*EB!$B$64,IF(C38&lt;EB!$A$78,VLOOKUP(C38,EB!$A$65:'EB'!$D$78,4)+(C38-VLOOKUP(C38,EB!$A$65:'EB'!$D$78,1))*VLOOKUP(C38,EB!$A$65:'EB'!$D$78,2),C38*EB!$B$78)))/0.05,0)*0.05)&lt;=25,0,(ROUND(IF(C38&lt;=0,0,IF(C38&lt;EB!$A$65,C38*EB!$B$64,IF(C38&lt;EB!$A$78,VLOOKUP(C38,EB!$A$65:'EB'!$D$78,4)+(C38-VLOOKUP(C38,EB!$A$65:'EB'!$D$78,1))*VLOOKUP(C38,EB!$A$65:'EB'!$D$78,2),C38*EB!$B$78)))/0.05,0)*0.05))</f>
        <v>#REF!</v>
      </c>
      <c r="J39" s="55" t="e">
        <f>IF((ROUND(IF(C38&lt;=0,0,IF(C38&lt;EB!$F$65,C38*EB!$G$64,IF(C38&lt;EB!$F$75,VLOOKUP(C38,EB!$F$65:'EB'!$I$75,4)+(C38-VLOOKUP(C38,EB!$F$65:'EB'!$I$75,1))*VLOOKUP(C38,EB!$F$65:'EB'!$I$75,2),C38*EB!$G$75)))/0.05,0)*0.05)&lt;=25,0,(ROUND(IF(C38&lt;=0,0,IF(C38&lt;EB!$F$65,C38*EB!$G$64,IF(C38&lt;EB!$F$75,VLOOKUP(C38,EB!$F$65:'EB'!$I$75,4)+(C38-VLOOKUP(C38,EB!$F$65:'EB'!$I$75,1))*VLOOKUP(C38,EB!$F$65:'EB'!$I$75,2),C38*EB!$G$75)))/0.05,0)*0.05))</f>
        <v>#REF!</v>
      </c>
      <c r="K39" s="46"/>
    </row>
    <row r="40" spans="3:21" ht="14.25">
      <c r="C40" s="56" t="e">
        <f>IF((ROUND(IF(D38&lt;=0,0,IF(D38&lt;EB!$A$4,D38*EB!$B$3,IF(D38&lt;EB!$A$17,VLOOKUP(D38,EB!$A$4:'EB'!$D$17,4)+(D38-VLOOKUP(D38,EB!$A$4:'EB'!$D$17,1))*VLOOKUP(D38,EB!$A$4:'EB'!$D$17,2),D38*EB!$B$17)))/0.05,0)*0.05)&lt;=25,0,(ROUND(IF(D38&lt;=0,0,IF(D38&lt;EB!$A$4,D38*EB!$B$3,IF(D38&lt;EB!$A$17,VLOOKUP(D38,EB!$A$4:'EB'!$D$17,4)+(D38-VLOOKUP(D38,EB!$A$4:'EB'!$D$17,1))*VLOOKUP(D38,EB!$A$4:'EB'!$D$17,2),$D38*EB!$B$17)))/0.05,0)*0.05))</f>
        <v>#REF!</v>
      </c>
      <c r="D40" s="56" t="e">
        <f>IF((ROUND(IF(D38&lt;=0,0,IF(D38&lt;EB!$F$4,D38*EB!$G$3,IF(D38&lt;EB!$F$14,VLOOKUP(D38,EB!$F$4:'EB'!$I$14,4)+(D38-VLOOKUP(D38,EB!$F$4:'EB'!$I$14,1))*VLOOKUP(D38,EB!$F$4:'EB'!$I$14,2),D38*EB!$G$14)))/0.05,0)*0.05)&lt;=25,0,(ROUND(IF(D38&lt;=0,0,IF(D38&lt;EB!$F$4,D38*EB!$G$3,IF(D38&lt;EB!$F$14,VLOOKUP(D38,EB!$F$4:'EB'!$I$14,4)+(D38-VLOOKUP(D38,EB!$F$4:'EB'!$I$14,1))*VLOOKUP(D38,EB!$F$4:'EB'!$I$14,2),D38*EB!$G$14)))/0.05,0)*0.05))</f>
        <v>#REF!</v>
      </c>
      <c r="E40" s="56" t="e">
        <f>IF((ROUND(IF(D38&lt;=0,0,IF(D38&lt;EB!$A$24,D38*EB!$B$23,IF(D38&lt;EB!$A$38,VLOOKUP(D38,EB!$A$24:'EB'!$D$38,4)+(D38-VLOOKUP(D38,EB!$A$24:'EB'!$D$38,1))*VLOOKUP(D38,EB!$A$24:'EB'!$D$38,2),D38*EB!$B$38)))/0.05,0)*0.05)&lt;=25,0,(ROUND(IF(D38&lt;=0,0,IF(D38&lt;EB!$A$24,D38*EB!$B$23,IF(D38&lt;EB!$A$38,VLOOKUP(D38,EB!$A$24:'EB'!$D$38,4)+(D38-VLOOKUP(D38,EB!$A$24:'EB'!$D$38,1))*VLOOKUP(D38,EB!$A$24:'EB'!$D$38,2),D38*EB!$B$38)))/0.05,0)*0.05))</f>
        <v>#REF!</v>
      </c>
      <c r="F40" s="56" t="e">
        <f>IF((ROUND(IF(D38&lt;=0,0,IF(D38&lt;EB!$F$24,D38*EB!$G$23,IF(D38&lt;EB!$F$34,VLOOKUP(D38,EB!$F$24:'EB'!$I$34,4)+(D38-VLOOKUP(D38,EB!$F$24:'EB'!$I$34,1))*VLOOKUP(D38,EB!$F$24:'EB'!$I$34,2),D38*EB!$G$34)))/0.05,0)*0.05)&lt;=25,0,(ROUND(IF(D38&lt;=0,0,IF(D38&lt;EB!$F$24,D38*EB!$G$23,IF(D38&lt;EB!$F$34,VLOOKUP(D38,EB!$F$24:'EB'!$I$34,4)+(D38-VLOOKUP(D38,EB!$F$24:'EB'!$I$34,1))*VLOOKUP(D38,EB!$F$24:'EB'!$I$34,2),D38*EB!$G$34)))/0.05,0)*0.05))</f>
        <v>#REF!</v>
      </c>
      <c r="G40" s="56" t="e">
        <f>IF((ROUND(IF(D38&lt;=0,0,IF(D38&lt;EB!$A$45,D38*EB!$B$44,IF(D38&lt;EB!$A$58,VLOOKUP(D38,EB!$A$45:'EB'!$D$58,4)+(D38-VLOOKUP(D38,EB!$A$45:'EB'!$D$58,1))*VLOOKUP(D38,EB!$A$45:'EB'!$D$58,2),D38*EB!$B$58)))/0.05,0)*0.05)&lt;=25,0,(ROUND(IF(D38&lt;=0,0,IF(D38&lt;EB!$A$45,D38*EB!$B$44,IF(D38&lt;EB!$A$58,VLOOKUP(D38,EB!$A$45:'EB'!$D$58,4)+(D38-VLOOKUP(D38,EB!$A$45:'EB'!$D$58,1))*VLOOKUP(D38,EB!$A$45:'EB'!$D$58,2),D38*EB!$B$58)))/0.05,0)*0.05))</f>
        <v>#REF!</v>
      </c>
      <c r="H40" s="56" t="e">
        <f>IF((ROUND(IF(D38&lt;=0,0,IF(D38&lt;EB!$F$45,D38*EB!$G$44,IF(D38&lt;EB!$F$55,VLOOKUP(D38,EB!$F$45:'EB'!$I$55,4)+(D38-VLOOKUP(D38,EB!$F$45:'EB'!$I$55,1))*VLOOKUP(D38,EB!$F$45:'EB'!$I$55,2),D38*EB!$G$55)))/0.05,0)*0.05)&lt;=25,0,(ROUND(IF(D38&lt;=0,0,IF(D38&lt;EB!$F$45,D38*EB!$G$44,IF(D38&lt;EB!$F$55,VLOOKUP(D38,EB!$F$45:'EB'!$I$55,4)+(D38-VLOOKUP(D38,EB!$F$45:'EB'!$I$55,1))*VLOOKUP(D38,EB!$F$45:'EB'!$I$55,2),D38*EB!$G$55)))/0.05,0)*0.05))</f>
        <v>#REF!</v>
      </c>
      <c r="I40" s="57" t="e">
        <f>IF((ROUND(IF(D38&lt;=0,0,IF(D38&lt;EB!$A$65,D38*EB!$B$64,IF(D38&lt;EB!$A$78,VLOOKUP(D38,EB!$A$65:'EB'!$D$78,4)+(D38-VLOOKUP(D38,EB!$A$65:'EB'!$D$78,1))*VLOOKUP(D38,EB!$A$65:'EB'!$D$78,2),D38*EB!$B$78)))/0.05,0)*0.05)&lt;=25,0,(ROUND(IF(D38&lt;=0,0,IF(D38&lt;EB!$A$65,D38*EB!$B$64,IF(D38&lt;EB!$A$78,VLOOKUP(D38,EB!$A$65:'EB'!$D$78,4)+(D38-VLOOKUP(D38,EB!$A$65:'EB'!$D$78,1))*VLOOKUP(D38,EB!$A$65:'EB'!$D$78,2),D38*EB!$B$78)))/0.05,0)*0.05))</f>
        <v>#REF!</v>
      </c>
      <c r="J40" s="57" t="e">
        <f>IF((ROUND(IF(D38&lt;=0,0,IF(D38&lt;EB!$F$65,D38*EB!$G$64,IF(D38&lt;EB!$F$75,VLOOKUP(D38,EB!$F$65:'EB'!$I$75,4)+(D38-VLOOKUP(D38,EB!$F$65:'EB'!$I$75,1))*VLOOKUP(D38,EB!$F$65:'EB'!$I$75,2),D38*EB!$G$75)))/0.05,0)*0.05)&lt;=25,0,(ROUND(IF(D38&lt;=0,0,IF(D38&lt;EB!$F$65,D38*EB!$G$64,IF(D38&lt;EB!$F$75,VLOOKUP(D38,EB!$F$65:'EB'!$I$75,4)+(D38-VLOOKUP(D38,EB!$F$65:'EB'!$I$75,1))*VLOOKUP(D38,EB!$F$65:'EB'!$I$75,2),D38*EB!$G$75)))/0.05,0)*0.05))</f>
        <v>#REF!</v>
      </c>
      <c r="K40" s="46"/>
    </row>
    <row r="41" spans="3:21" ht="14.25">
      <c r="C41" s="58"/>
      <c r="D41" s="45"/>
      <c r="E41" s="45"/>
      <c r="F41" s="45"/>
      <c r="G41" s="45"/>
      <c r="H41" s="45"/>
      <c r="I41" s="46"/>
      <c r="J41" s="46"/>
      <c r="K41" s="46"/>
    </row>
    <row r="42" spans="3:21">
      <c r="C42" s="59"/>
      <c r="D42" s="60"/>
      <c r="E42" s="61"/>
      <c r="F42" s="60"/>
      <c r="G42" s="61"/>
      <c r="H42" s="62"/>
      <c r="I42" s="62"/>
      <c r="J42" s="63"/>
      <c r="K42" s="64" t="e">
        <f>SUM(K44:K69)</f>
        <v>#REF!</v>
      </c>
      <c r="M42" s="59"/>
      <c r="N42" s="60"/>
      <c r="O42" s="61"/>
      <c r="P42" s="60"/>
      <c r="Q42" s="61"/>
      <c r="R42" s="62"/>
      <c r="S42" s="62"/>
      <c r="T42" s="63"/>
      <c r="U42" s="64" t="e">
        <f>SUM(U44:U69)</f>
        <v>#REF!</v>
      </c>
    </row>
    <row r="43" spans="3:21">
      <c r="C43" s="65"/>
      <c r="D43" s="66"/>
      <c r="E43" s="67"/>
      <c r="F43" s="66"/>
      <c r="G43" s="67"/>
      <c r="H43" s="68"/>
      <c r="I43" s="68"/>
      <c r="J43" s="69"/>
      <c r="K43" s="70"/>
      <c r="M43" s="65"/>
      <c r="N43" s="66"/>
      <c r="O43" s="67"/>
      <c r="P43" s="66"/>
      <c r="Q43" s="67"/>
      <c r="R43" s="68"/>
      <c r="S43" s="68"/>
      <c r="T43" s="69"/>
      <c r="U43" s="70"/>
    </row>
    <row r="44" spans="3:21">
      <c r="C44" s="65">
        <v>1995</v>
      </c>
      <c r="D44" s="66" t="e">
        <f>IF(#REF!&lt;34700,34700,IF(#REF!&gt;35064,0,#REF!))</f>
        <v>#REF!</v>
      </c>
      <c r="E44" s="67" t="e">
        <f t="shared" ref="E44:E69" si="0">D44</f>
        <v>#REF!</v>
      </c>
      <c r="F44" s="66" t="e">
        <f>IF(#REF!&gt;35064,35064,IF(#REF!&lt;34700,0,#REF!))</f>
        <v>#REF!</v>
      </c>
      <c r="G44" s="67" t="e">
        <f t="shared" ref="G44:G69" si="1">F44</f>
        <v>#REF!</v>
      </c>
      <c r="H44" s="68" t="e">
        <f t="shared" ref="H44:H58" si="2">DAYS360(E44,G44+1,FALSE)</f>
        <v>#REF!</v>
      </c>
      <c r="I44" s="68" t="e">
        <f t="shared" ref="I44:I69" si="3">IF(H44&lt;1,0,IF(H44&gt;360,0,H44))</f>
        <v>#REF!</v>
      </c>
      <c r="J44" s="69">
        <v>0.05</v>
      </c>
      <c r="K44" s="70" t="e">
        <f>ROUND((((#REF!*J44)/360)*I44)/0.05,0)*0.05</f>
        <v>#REF!</v>
      </c>
      <c r="M44" s="65">
        <v>1995</v>
      </c>
      <c r="N44" s="66" t="e">
        <f>IF(#REF!&lt;34700,34700,IF(#REF!&gt;35064,0,#REF!))</f>
        <v>#REF!</v>
      </c>
      <c r="O44" s="67" t="e">
        <f t="shared" ref="O44:O69" si="4">N44</f>
        <v>#REF!</v>
      </c>
      <c r="P44" s="66" t="e">
        <f>IF(#REF!&gt;35064,35064,IF(#REF!&lt;34700,0,#REF!))</f>
        <v>#REF!</v>
      </c>
      <c r="Q44" s="67" t="e">
        <f t="shared" ref="Q44:Q69" si="5">P44</f>
        <v>#REF!</v>
      </c>
      <c r="R44" s="68" t="e">
        <f t="shared" ref="R44:R69" si="6">DAYS360(O44,Q44+1,FALSE)</f>
        <v>#REF!</v>
      </c>
      <c r="S44" s="68" t="e">
        <f t="shared" ref="S44:S69" si="7">IF(R44&lt;1,0,IF(R44&gt;360,0,R44))</f>
        <v>#REF!</v>
      </c>
      <c r="T44" s="69">
        <v>0.05</v>
      </c>
      <c r="U44" s="70" t="e">
        <f>ROUND((((#REF!*T44)/360)*S44)/0.05,0)*0.05</f>
        <v>#REF!</v>
      </c>
    </row>
    <row r="45" spans="3:21">
      <c r="C45" s="65">
        <v>1996</v>
      </c>
      <c r="D45" s="66" t="e">
        <f>IF(#REF!&lt;35065,35065,IF(#REF!&gt;35430,0,#REF!))</f>
        <v>#REF!</v>
      </c>
      <c r="E45" s="67" t="e">
        <f t="shared" si="0"/>
        <v>#REF!</v>
      </c>
      <c r="F45" s="66" t="e">
        <f>IF(#REF!&gt;35430,35430,IF(#REF!&lt;35065,0,#REF!))</f>
        <v>#REF!</v>
      </c>
      <c r="G45" s="67" t="e">
        <f t="shared" si="1"/>
        <v>#REF!</v>
      </c>
      <c r="H45" s="68" t="e">
        <f t="shared" si="2"/>
        <v>#REF!</v>
      </c>
      <c r="I45" s="68" t="e">
        <f t="shared" si="3"/>
        <v>#REF!</v>
      </c>
      <c r="J45" s="69">
        <v>0.05</v>
      </c>
      <c r="K45" s="70" t="e">
        <f>ROUND((((#REF!*J45)/360)*I45)/0.05,0)*0.05</f>
        <v>#REF!</v>
      </c>
      <c r="M45" s="65">
        <v>1996</v>
      </c>
      <c r="N45" s="66" t="e">
        <f>IF(#REF!&lt;35065,35065,IF(#REF!&gt;35430,0,#REF!))</f>
        <v>#REF!</v>
      </c>
      <c r="O45" s="67" t="e">
        <f t="shared" si="4"/>
        <v>#REF!</v>
      </c>
      <c r="P45" s="66" t="e">
        <f>IF(#REF!&gt;35430,35430,IF(#REF!&lt;35065,0,#REF!))</f>
        <v>#REF!</v>
      </c>
      <c r="Q45" s="67" t="e">
        <f t="shared" si="5"/>
        <v>#REF!</v>
      </c>
      <c r="R45" s="68" t="e">
        <f t="shared" si="6"/>
        <v>#REF!</v>
      </c>
      <c r="S45" s="68" t="e">
        <f t="shared" si="7"/>
        <v>#REF!</v>
      </c>
      <c r="T45" s="69">
        <v>0.05</v>
      </c>
      <c r="U45" s="70" t="e">
        <f>ROUND((((#REF!*T45)/360)*S45)/0.05,0)*0.05</f>
        <v>#REF!</v>
      </c>
    </row>
    <row r="46" spans="3:21">
      <c r="C46" s="65">
        <v>1997</v>
      </c>
      <c r="D46" s="66" t="e">
        <f>IF(#REF!&lt;35431,35431,IF(#REF!&gt;35795,0,#REF!))</f>
        <v>#REF!</v>
      </c>
      <c r="E46" s="67" t="e">
        <f t="shared" si="0"/>
        <v>#REF!</v>
      </c>
      <c r="F46" s="66" t="e">
        <f>IF(#REF!&gt;35795,35795,IF(#REF!&lt;35431,0,#REF!))</f>
        <v>#REF!</v>
      </c>
      <c r="G46" s="67" t="e">
        <f t="shared" si="1"/>
        <v>#REF!</v>
      </c>
      <c r="H46" s="68" t="e">
        <f t="shared" si="2"/>
        <v>#REF!</v>
      </c>
      <c r="I46" s="68" t="e">
        <f t="shared" si="3"/>
        <v>#REF!</v>
      </c>
      <c r="J46" s="69">
        <v>0.05</v>
      </c>
      <c r="K46" s="70" t="e">
        <f>ROUND((((#REF!*J46)/360)*I46)/0.05,0)*0.05</f>
        <v>#REF!</v>
      </c>
      <c r="M46" s="65">
        <v>1997</v>
      </c>
      <c r="N46" s="66" t="e">
        <f>IF(#REF!&lt;35431,35431,IF(#REF!&gt;35795,0,#REF!))</f>
        <v>#REF!</v>
      </c>
      <c r="O46" s="67" t="e">
        <f t="shared" si="4"/>
        <v>#REF!</v>
      </c>
      <c r="P46" s="66" t="e">
        <f>IF(#REF!&gt;35795,35795,IF(#REF!&lt;35431,0,#REF!))</f>
        <v>#REF!</v>
      </c>
      <c r="Q46" s="67" t="e">
        <f t="shared" si="5"/>
        <v>#REF!</v>
      </c>
      <c r="R46" s="68" t="e">
        <f t="shared" si="6"/>
        <v>#REF!</v>
      </c>
      <c r="S46" s="68" t="e">
        <f t="shared" si="7"/>
        <v>#REF!</v>
      </c>
      <c r="T46" s="69">
        <v>0.05</v>
      </c>
      <c r="U46" s="70" t="e">
        <f>ROUND((((#REF!*T46)/360)*S46)/0.05,0)*0.05</f>
        <v>#REF!</v>
      </c>
    </row>
    <row r="47" spans="3:21">
      <c r="C47" s="65">
        <v>1998</v>
      </c>
      <c r="D47" s="66" t="e">
        <f>IF(#REF!&lt;35796,35796,IF(#REF!&gt;36160,0,#REF!))</f>
        <v>#REF!</v>
      </c>
      <c r="E47" s="67" t="e">
        <f t="shared" si="0"/>
        <v>#REF!</v>
      </c>
      <c r="F47" s="66" t="e">
        <f>IF(#REF!&gt;36160,36160,IF(#REF!&lt;35796,0,#REF!))</f>
        <v>#REF!</v>
      </c>
      <c r="G47" s="67" t="e">
        <f t="shared" si="1"/>
        <v>#REF!</v>
      </c>
      <c r="H47" s="68" t="e">
        <f t="shared" si="2"/>
        <v>#REF!</v>
      </c>
      <c r="I47" s="68" t="e">
        <f t="shared" si="3"/>
        <v>#REF!</v>
      </c>
      <c r="J47" s="69">
        <v>0.05</v>
      </c>
      <c r="K47" s="70" t="e">
        <f>ROUND((((#REF!*J47)/360)*I47)/0.05,0)*0.05</f>
        <v>#REF!</v>
      </c>
      <c r="M47" s="65">
        <v>1998</v>
      </c>
      <c r="N47" s="66" t="e">
        <f>IF(#REF!&lt;35796,35796,IF(#REF!&gt;36160,0,#REF!))</f>
        <v>#REF!</v>
      </c>
      <c r="O47" s="67" t="e">
        <f t="shared" si="4"/>
        <v>#REF!</v>
      </c>
      <c r="P47" s="66" t="e">
        <f>IF(#REF!&gt;36160,36160,IF(#REF!&lt;35796,0,#REF!))</f>
        <v>#REF!</v>
      </c>
      <c r="Q47" s="67" t="e">
        <f t="shared" si="5"/>
        <v>#REF!</v>
      </c>
      <c r="R47" s="68" t="e">
        <f t="shared" si="6"/>
        <v>#REF!</v>
      </c>
      <c r="S47" s="68" t="e">
        <f t="shared" si="7"/>
        <v>#REF!</v>
      </c>
      <c r="T47" s="69">
        <v>0.05</v>
      </c>
      <c r="U47" s="70" t="e">
        <f>ROUND((((#REF!*T47)/360)*S47)/0.05,0)*0.05</f>
        <v>#REF!</v>
      </c>
    </row>
    <row r="48" spans="3:21">
      <c r="C48" s="65">
        <v>1999</v>
      </c>
      <c r="D48" s="66" t="e">
        <f>IF(#REF!&lt;36161,36161,IF(#REF!&gt;36525,0,#REF!))</f>
        <v>#REF!</v>
      </c>
      <c r="E48" s="67" t="e">
        <f t="shared" si="0"/>
        <v>#REF!</v>
      </c>
      <c r="F48" s="66" t="e">
        <f>IF(#REF!&gt;36525,36525,IF(#REF!&lt;36161,0,#REF!))</f>
        <v>#REF!</v>
      </c>
      <c r="G48" s="67" t="e">
        <f t="shared" si="1"/>
        <v>#REF!</v>
      </c>
      <c r="H48" s="68" t="e">
        <f t="shared" si="2"/>
        <v>#REF!</v>
      </c>
      <c r="I48" s="68" t="e">
        <f t="shared" si="3"/>
        <v>#REF!</v>
      </c>
      <c r="J48" s="69">
        <v>0.04</v>
      </c>
      <c r="K48" s="70" t="e">
        <f>ROUND((((#REF!*J48)/360)*I48)/0.05,0)*0.05</f>
        <v>#REF!</v>
      </c>
      <c r="M48" s="65">
        <v>1999</v>
      </c>
      <c r="N48" s="66" t="e">
        <f>IF(#REF!&lt;36161,36161,IF(#REF!&gt;36525,0,#REF!))</f>
        <v>#REF!</v>
      </c>
      <c r="O48" s="67" t="e">
        <f t="shared" si="4"/>
        <v>#REF!</v>
      </c>
      <c r="P48" s="66" t="e">
        <f>IF(#REF!&gt;36525,36525,IF(#REF!&lt;36161,0,#REF!))</f>
        <v>#REF!</v>
      </c>
      <c r="Q48" s="67" t="e">
        <f t="shared" si="5"/>
        <v>#REF!</v>
      </c>
      <c r="R48" s="68" t="e">
        <f t="shared" si="6"/>
        <v>#REF!</v>
      </c>
      <c r="S48" s="68" t="e">
        <f t="shared" si="7"/>
        <v>#REF!</v>
      </c>
      <c r="T48" s="69">
        <v>0.04</v>
      </c>
      <c r="U48" s="70" t="e">
        <f>ROUND((((#REF!*T48)/360)*S48)/0.05,0)*0.05</f>
        <v>#REF!</v>
      </c>
    </row>
    <row r="49" spans="3:21">
      <c r="C49" s="65">
        <v>2000</v>
      </c>
      <c r="D49" s="66" t="e">
        <f>IF(#REF!&lt;36526,36526,IF(#REF!&gt;36891,0,#REF!))</f>
        <v>#REF!</v>
      </c>
      <c r="E49" s="67" t="e">
        <f t="shared" si="0"/>
        <v>#REF!</v>
      </c>
      <c r="F49" s="66" t="e">
        <f>IF(#REF!&gt;36891,36891,IF(#REF!&lt;36526,0,#REF!))</f>
        <v>#REF!</v>
      </c>
      <c r="G49" s="67" t="e">
        <f t="shared" si="1"/>
        <v>#REF!</v>
      </c>
      <c r="H49" s="68" t="e">
        <f t="shared" si="2"/>
        <v>#REF!</v>
      </c>
      <c r="I49" s="68" t="e">
        <f t="shared" si="3"/>
        <v>#REF!</v>
      </c>
      <c r="J49" s="69">
        <v>0.04</v>
      </c>
      <c r="K49" s="70" t="e">
        <f>ROUND((((#REF!*J49)/360)*I49)/0.05,0)*0.05</f>
        <v>#REF!</v>
      </c>
      <c r="M49" s="65">
        <v>2000</v>
      </c>
      <c r="N49" s="66" t="e">
        <f>IF(#REF!&lt;36526,36526,IF(#REF!&gt;36891,0,#REF!))</f>
        <v>#REF!</v>
      </c>
      <c r="O49" s="67" t="e">
        <f t="shared" si="4"/>
        <v>#REF!</v>
      </c>
      <c r="P49" s="66" t="e">
        <f>IF(#REF!&gt;36891,36891,IF(#REF!&lt;36526,0,#REF!))</f>
        <v>#REF!</v>
      </c>
      <c r="Q49" s="67" t="e">
        <f t="shared" si="5"/>
        <v>#REF!</v>
      </c>
      <c r="R49" s="68" t="e">
        <f t="shared" si="6"/>
        <v>#REF!</v>
      </c>
      <c r="S49" s="68" t="e">
        <f t="shared" si="7"/>
        <v>#REF!</v>
      </c>
      <c r="T49" s="69">
        <v>0.04</v>
      </c>
      <c r="U49" s="70" t="e">
        <f>ROUND((((#REF!*T49)/360)*S49)/0.05,0)*0.05</f>
        <v>#REF!</v>
      </c>
    </row>
    <row r="50" spans="3:21">
      <c r="C50" s="65">
        <v>2001</v>
      </c>
      <c r="D50" s="66" t="e">
        <f>IF(#REF!&lt;36892,36892,IF(#REF!&gt;37256,0,#REF!))</f>
        <v>#REF!</v>
      </c>
      <c r="E50" s="67" t="e">
        <f t="shared" si="0"/>
        <v>#REF!</v>
      </c>
      <c r="F50" s="66" t="e">
        <f>IF(#REF!&gt;37256,37256,IF(#REF!&lt;36892,0,#REF!))</f>
        <v>#REF!</v>
      </c>
      <c r="G50" s="67" t="e">
        <f t="shared" si="1"/>
        <v>#REF!</v>
      </c>
      <c r="H50" s="68" t="e">
        <f t="shared" si="2"/>
        <v>#REF!</v>
      </c>
      <c r="I50" s="68" t="e">
        <f t="shared" si="3"/>
        <v>#REF!</v>
      </c>
      <c r="J50" s="69">
        <v>4.4999999999999998E-2</v>
      </c>
      <c r="K50" s="70" t="e">
        <f>ROUND((((#REF!*J50)/360)*I50)/0.05,0)*0.05</f>
        <v>#REF!</v>
      </c>
      <c r="M50" s="65">
        <v>2001</v>
      </c>
      <c r="N50" s="66" t="e">
        <f>IF(#REF!&lt;36892,36892,IF(#REF!&gt;37256,0,#REF!))</f>
        <v>#REF!</v>
      </c>
      <c r="O50" s="67" t="e">
        <f t="shared" si="4"/>
        <v>#REF!</v>
      </c>
      <c r="P50" s="66" t="e">
        <f>IF(#REF!&gt;37256,37256,IF(#REF!&lt;36892,0,#REF!))</f>
        <v>#REF!</v>
      </c>
      <c r="Q50" s="67" t="e">
        <f t="shared" si="5"/>
        <v>#REF!</v>
      </c>
      <c r="R50" s="68" t="e">
        <f t="shared" si="6"/>
        <v>#REF!</v>
      </c>
      <c r="S50" s="68" t="e">
        <f t="shared" si="7"/>
        <v>#REF!</v>
      </c>
      <c r="T50" s="69">
        <v>4.4999999999999998E-2</v>
      </c>
      <c r="U50" s="70" t="e">
        <f>ROUND((((#REF!*T50)/360)*S50)/0.05,0)*0.05</f>
        <v>#REF!</v>
      </c>
    </row>
    <row r="51" spans="3:21">
      <c r="C51" s="65">
        <v>2002</v>
      </c>
      <c r="D51" s="66" t="e">
        <f>IF(#REF!&lt;37257,37257,IF(#REF!&gt;37621,0,#REF!))</f>
        <v>#REF!</v>
      </c>
      <c r="E51" s="67" t="e">
        <f t="shared" si="0"/>
        <v>#REF!</v>
      </c>
      <c r="F51" s="66" t="e">
        <f>IF(#REF!&gt;37621,37621,IF(#REF!&lt;37257,0,#REF!))</f>
        <v>#REF!</v>
      </c>
      <c r="G51" s="67" t="e">
        <f t="shared" si="1"/>
        <v>#REF!</v>
      </c>
      <c r="H51" s="68" t="e">
        <f t="shared" si="2"/>
        <v>#REF!</v>
      </c>
      <c r="I51" s="68" t="e">
        <f t="shared" si="3"/>
        <v>#REF!</v>
      </c>
      <c r="J51" s="69">
        <v>0.04</v>
      </c>
      <c r="K51" s="70" t="e">
        <f>ROUND((((#REF!*J51)/360)*I51)/0.05,0)*0.05</f>
        <v>#REF!</v>
      </c>
      <c r="M51" s="65">
        <v>2002</v>
      </c>
      <c r="N51" s="66" t="e">
        <f>IF(#REF!&lt;37257,37257,IF(#REF!&gt;37621,0,#REF!))</f>
        <v>#REF!</v>
      </c>
      <c r="O51" s="67" t="e">
        <f t="shared" si="4"/>
        <v>#REF!</v>
      </c>
      <c r="P51" s="66" t="e">
        <f>IF(#REF!&gt;37621,37621,IF(#REF!&lt;37257,0,#REF!))</f>
        <v>#REF!</v>
      </c>
      <c r="Q51" s="67" t="e">
        <f t="shared" si="5"/>
        <v>#REF!</v>
      </c>
      <c r="R51" s="68" t="e">
        <f t="shared" si="6"/>
        <v>#REF!</v>
      </c>
      <c r="S51" s="68" t="e">
        <f t="shared" si="7"/>
        <v>#REF!</v>
      </c>
      <c r="T51" s="69">
        <v>0.04</v>
      </c>
      <c r="U51" s="70" t="e">
        <f>ROUND((((#REF!*T51)/360)*S51)/0.05,0)*0.05</f>
        <v>#REF!</v>
      </c>
    </row>
    <row r="52" spans="3:21">
      <c r="C52" s="71">
        <v>2003</v>
      </c>
      <c r="D52" s="66" t="e">
        <f>IF(#REF!&lt;37622,37622,IF(#REF!&gt;37986,0,#REF!))</f>
        <v>#REF!</v>
      </c>
      <c r="E52" s="67" t="e">
        <f t="shared" si="0"/>
        <v>#REF!</v>
      </c>
      <c r="F52" s="66" t="e">
        <f>IF(#REF!&gt;37986,37986,IF(#REF!&lt;37622,0,#REF!))</f>
        <v>#REF!</v>
      </c>
      <c r="G52" s="67" t="e">
        <f t="shared" si="1"/>
        <v>#REF!</v>
      </c>
      <c r="H52" s="68" t="e">
        <f t="shared" si="2"/>
        <v>#REF!</v>
      </c>
      <c r="I52" s="68" t="e">
        <f t="shared" si="3"/>
        <v>#REF!</v>
      </c>
      <c r="J52" s="69">
        <v>0.04</v>
      </c>
      <c r="K52" s="70" t="e">
        <f>ROUND((((#REF!*J52)/360)*I52)/0.05,0)*0.05</f>
        <v>#REF!</v>
      </c>
      <c r="M52" s="71">
        <v>2003</v>
      </c>
      <c r="N52" s="66" t="e">
        <f>IF(#REF!&lt;37622,37622,IF(#REF!&gt;37986,0,#REF!))</f>
        <v>#REF!</v>
      </c>
      <c r="O52" s="67" t="e">
        <f t="shared" si="4"/>
        <v>#REF!</v>
      </c>
      <c r="P52" s="66" t="e">
        <f>IF(#REF!&gt;37986,37986,IF(#REF!&lt;37622,0,#REF!))</f>
        <v>#REF!</v>
      </c>
      <c r="Q52" s="67" t="e">
        <f t="shared" si="5"/>
        <v>#REF!</v>
      </c>
      <c r="R52" s="68" t="e">
        <f t="shared" si="6"/>
        <v>#REF!</v>
      </c>
      <c r="S52" s="68" t="e">
        <f t="shared" si="7"/>
        <v>#REF!</v>
      </c>
      <c r="T52" s="69">
        <v>0.04</v>
      </c>
      <c r="U52" s="70" t="e">
        <f>ROUND((((#REF!*T52)/360)*S52)/0.05,0)*0.05</f>
        <v>#REF!</v>
      </c>
    </row>
    <row r="53" spans="3:21">
      <c r="C53" s="71">
        <v>2004</v>
      </c>
      <c r="D53" s="66" t="e">
        <f>IF(#REF!&lt;37987,37987,IF(#REF!&gt;38352,0,#REF!))</f>
        <v>#REF!</v>
      </c>
      <c r="E53" s="67" t="e">
        <f t="shared" si="0"/>
        <v>#REF!</v>
      </c>
      <c r="F53" s="66" t="e">
        <f>IF(#REF!&gt;38352,38352,IF(#REF!&lt;37987,0,#REF!))</f>
        <v>#REF!</v>
      </c>
      <c r="G53" s="67" t="e">
        <f t="shared" si="1"/>
        <v>#REF!</v>
      </c>
      <c r="H53" s="68" t="e">
        <f t="shared" si="2"/>
        <v>#REF!</v>
      </c>
      <c r="I53" s="68" t="e">
        <f t="shared" si="3"/>
        <v>#REF!</v>
      </c>
      <c r="J53" s="69">
        <v>3.5000000000000003E-2</v>
      </c>
      <c r="K53" s="70" t="e">
        <f>ROUND((((#REF!*J53)/360)*I53)/0.05,0)*0.05</f>
        <v>#REF!</v>
      </c>
      <c r="M53" s="71">
        <v>2004</v>
      </c>
      <c r="N53" s="66" t="e">
        <f>IF(#REF!&lt;37987,37987,IF(#REF!&gt;38352,0,#REF!))</f>
        <v>#REF!</v>
      </c>
      <c r="O53" s="67" t="e">
        <f t="shared" si="4"/>
        <v>#REF!</v>
      </c>
      <c r="P53" s="66" t="e">
        <f>IF(#REF!&gt;38352,38352,IF(#REF!&lt;37987,0,#REF!))</f>
        <v>#REF!</v>
      </c>
      <c r="Q53" s="67" t="e">
        <f t="shared" si="5"/>
        <v>#REF!</v>
      </c>
      <c r="R53" s="68" t="e">
        <f t="shared" si="6"/>
        <v>#REF!</v>
      </c>
      <c r="S53" s="68" t="e">
        <f t="shared" si="7"/>
        <v>#REF!</v>
      </c>
      <c r="T53" s="69">
        <v>3.5000000000000003E-2</v>
      </c>
      <c r="U53" s="70" t="e">
        <f>ROUND((((#REF!*T53)/360)*S53)/0.05,0)*0.05</f>
        <v>#REF!</v>
      </c>
    </row>
    <row r="54" spans="3:21">
      <c r="C54" s="71">
        <v>2005</v>
      </c>
      <c r="D54" s="66" t="e">
        <f>IF(#REF!&lt;38353,38353,IF(#REF!&gt;38717,0,#REF!))</f>
        <v>#REF!</v>
      </c>
      <c r="E54" s="67" t="e">
        <f t="shared" si="0"/>
        <v>#REF!</v>
      </c>
      <c r="F54" s="66" t="e">
        <f>IF(#REF!&gt;38717,38717,IF(#REF!&lt;38353,0,#REF!))</f>
        <v>#REF!</v>
      </c>
      <c r="G54" s="67" t="e">
        <f t="shared" si="1"/>
        <v>#REF!</v>
      </c>
      <c r="H54" s="68" t="e">
        <f t="shared" si="2"/>
        <v>#REF!</v>
      </c>
      <c r="I54" s="68" t="e">
        <f t="shared" si="3"/>
        <v>#REF!</v>
      </c>
      <c r="J54" s="69">
        <v>3.5000000000000003E-2</v>
      </c>
      <c r="K54" s="70" t="e">
        <f>ROUND((((#REF!*J54)/360)*I54)/0.05,0)*0.05</f>
        <v>#REF!</v>
      </c>
      <c r="M54" s="71">
        <v>2005</v>
      </c>
      <c r="N54" s="66" t="e">
        <f>IF(#REF!&lt;38353,38353,IF(#REF!&gt;38717,0,#REF!))</f>
        <v>#REF!</v>
      </c>
      <c r="O54" s="67" t="e">
        <f t="shared" si="4"/>
        <v>#REF!</v>
      </c>
      <c r="P54" s="66" t="e">
        <f>IF(#REF!&gt;38717,38717,IF(#REF!&lt;38353,0,#REF!))</f>
        <v>#REF!</v>
      </c>
      <c r="Q54" s="67" t="e">
        <f t="shared" si="5"/>
        <v>#REF!</v>
      </c>
      <c r="R54" s="68" t="e">
        <f t="shared" si="6"/>
        <v>#REF!</v>
      </c>
      <c r="S54" s="68" t="e">
        <f t="shared" si="7"/>
        <v>#REF!</v>
      </c>
      <c r="T54" s="69">
        <v>3.5000000000000003E-2</v>
      </c>
      <c r="U54" s="70" t="e">
        <f>ROUND((((#REF!*T54)/360)*S54)/0.05,0)*0.05</f>
        <v>#REF!</v>
      </c>
    </row>
    <row r="55" spans="3:21">
      <c r="C55" s="71">
        <v>2006</v>
      </c>
      <c r="D55" s="66" t="e">
        <f>IF(#REF!&lt;38718,38718,IF(#REF!&gt;39082,0,#REF!))</f>
        <v>#REF!</v>
      </c>
      <c r="E55" s="67" t="e">
        <f t="shared" si="0"/>
        <v>#REF!</v>
      </c>
      <c r="F55" s="66" t="e">
        <f>IF(#REF!&gt;39082,39082,IF(#REF!&lt;38718,0,#REF!))</f>
        <v>#REF!</v>
      </c>
      <c r="G55" s="67" t="e">
        <f t="shared" si="1"/>
        <v>#REF!</v>
      </c>
      <c r="H55" s="68" t="e">
        <f t="shared" si="2"/>
        <v>#REF!</v>
      </c>
      <c r="I55" s="68" t="e">
        <f t="shared" si="3"/>
        <v>#REF!</v>
      </c>
      <c r="J55" s="69">
        <v>3.5000000000000003E-2</v>
      </c>
      <c r="K55" s="70" t="e">
        <f>ROUND((((#REF!*J55)/360)*I55)/0.05,0)*0.05</f>
        <v>#REF!</v>
      </c>
      <c r="M55" s="71">
        <v>2006</v>
      </c>
      <c r="N55" s="66" t="e">
        <f>IF(#REF!&lt;38718,38718,IF(#REF!&gt;39082,0,#REF!))</f>
        <v>#REF!</v>
      </c>
      <c r="O55" s="67" t="e">
        <f t="shared" si="4"/>
        <v>#REF!</v>
      </c>
      <c r="P55" s="66" t="e">
        <f>IF(#REF!&gt;39082,39082,IF(#REF!&lt;38718,0,#REF!))</f>
        <v>#REF!</v>
      </c>
      <c r="Q55" s="67" t="e">
        <f t="shared" si="5"/>
        <v>#REF!</v>
      </c>
      <c r="R55" s="68" t="e">
        <f t="shared" si="6"/>
        <v>#REF!</v>
      </c>
      <c r="S55" s="68" t="e">
        <f t="shared" si="7"/>
        <v>#REF!</v>
      </c>
      <c r="T55" s="69">
        <v>3.5000000000000003E-2</v>
      </c>
      <c r="U55" s="70" t="e">
        <f>ROUND((((#REF!*T55)/360)*S55)/0.05,0)*0.05</f>
        <v>#REF!</v>
      </c>
    </row>
    <row r="56" spans="3:21">
      <c r="C56" s="71">
        <v>2007</v>
      </c>
      <c r="D56" s="66" t="e">
        <f>IF(#REF!&lt;39083,39083,IF(#REF!&gt;39447,0,#REF!))</f>
        <v>#REF!</v>
      </c>
      <c r="E56" s="67" t="e">
        <f t="shared" si="0"/>
        <v>#REF!</v>
      </c>
      <c r="F56" s="66" t="e">
        <f>IF(#REF!&gt;39447,39447,IF(#REF!&lt;39083,0,#REF!))</f>
        <v>#REF!</v>
      </c>
      <c r="G56" s="67" t="e">
        <f t="shared" si="1"/>
        <v>#REF!</v>
      </c>
      <c r="H56" s="68" t="e">
        <f t="shared" si="2"/>
        <v>#REF!</v>
      </c>
      <c r="I56" s="68" t="e">
        <f t="shared" si="3"/>
        <v>#REF!</v>
      </c>
      <c r="J56" s="69">
        <v>3.5000000000000003E-2</v>
      </c>
      <c r="K56" s="70" t="e">
        <f>ROUND((((#REF!*J56)/360)*I56)/0.05,0)*0.05</f>
        <v>#REF!</v>
      </c>
      <c r="M56" s="71">
        <v>2007</v>
      </c>
      <c r="N56" s="66" t="e">
        <f>IF(#REF!&lt;39083,39083,IF(#REF!&gt;39447,0,#REF!))</f>
        <v>#REF!</v>
      </c>
      <c r="O56" s="67" t="e">
        <f t="shared" si="4"/>
        <v>#REF!</v>
      </c>
      <c r="P56" s="66" t="e">
        <f>IF(#REF!&gt;39447,39447,IF(#REF!&lt;39083,0,#REF!))</f>
        <v>#REF!</v>
      </c>
      <c r="Q56" s="67" t="e">
        <f t="shared" si="5"/>
        <v>#REF!</v>
      </c>
      <c r="R56" s="68" t="e">
        <f t="shared" si="6"/>
        <v>#REF!</v>
      </c>
      <c r="S56" s="68" t="e">
        <f t="shared" si="7"/>
        <v>#REF!</v>
      </c>
      <c r="T56" s="69">
        <v>3.5000000000000003E-2</v>
      </c>
      <c r="U56" s="70" t="e">
        <f>ROUND((((#REF!*T56)/360)*S56)/0.05,0)*0.05</f>
        <v>#REF!</v>
      </c>
    </row>
    <row r="57" spans="3:21">
      <c r="C57" s="71">
        <v>2008</v>
      </c>
      <c r="D57" s="66" t="e">
        <f>IF(#REF!&lt;39448,39448,IF(#REF!&gt;39813,0,#REF!))</f>
        <v>#REF!</v>
      </c>
      <c r="E57" s="67" t="e">
        <f t="shared" si="0"/>
        <v>#REF!</v>
      </c>
      <c r="F57" s="66" t="e">
        <f>IF(#REF!&gt;39813,39813,IF(#REF!&lt;39448,0,#REF!))</f>
        <v>#REF!</v>
      </c>
      <c r="G57" s="67" t="e">
        <f t="shared" si="1"/>
        <v>#REF!</v>
      </c>
      <c r="H57" s="68" t="e">
        <f t="shared" si="2"/>
        <v>#REF!</v>
      </c>
      <c r="I57" s="68" t="e">
        <f t="shared" si="3"/>
        <v>#REF!</v>
      </c>
      <c r="J57" s="69">
        <v>0.04</v>
      </c>
      <c r="K57" s="70" t="e">
        <f>ROUND((((#REF!*J57)/360)*I57)/0.05,0)*0.05</f>
        <v>#REF!</v>
      </c>
      <c r="M57" s="71">
        <v>2008</v>
      </c>
      <c r="N57" s="66" t="e">
        <f>IF(#REF!&lt;39448,39448,IF(#REF!&gt;39813,0,#REF!))</f>
        <v>#REF!</v>
      </c>
      <c r="O57" s="67" t="e">
        <f t="shared" si="4"/>
        <v>#REF!</v>
      </c>
      <c r="P57" s="66" t="e">
        <f>IF(#REF!&gt;39813,39813,IF(#REF!&lt;39448,0,#REF!))</f>
        <v>#REF!</v>
      </c>
      <c r="Q57" s="67" t="e">
        <f t="shared" si="5"/>
        <v>#REF!</v>
      </c>
      <c r="R57" s="68" t="e">
        <f t="shared" si="6"/>
        <v>#REF!</v>
      </c>
      <c r="S57" s="68" t="e">
        <f t="shared" si="7"/>
        <v>#REF!</v>
      </c>
      <c r="T57" s="69">
        <v>0.04</v>
      </c>
      <c r="U57" s="70" t="e">
        <f>ROUND((((#REF!*T57)/360)*S57)/0.05,0)*0.05</f>
        <v>#REF!</v>
      </c>
    </row>
    <row r="58" spans="3:21">
      <c r="C58" s="71">
        <v>2009</v>
      </c>
      <c r="D58" s="66" t="e">
        <f>IF(#REF!&lt;39814,39814,IF(#REF!&gt;40178,0,#REF!))</f>
        <v>#REF!</v>
      </c>
      <c r="E58" s="67" t="e">
        <f t="shared" si="0"/>
        <v>#REF!</v>
      </c>
      <c r="F58" s="66" t="e">
        <f>IF(#REF!&gt;40178,40178,IF(#REF!&lt;39814,0,#REF!))</f>
        <v>#REF!</v>
      </c>
      <c r="G58" s="67" t="e">
        <f t="shared" si="1"/>
        <v>#REF!</v>
      </c>
      <c r="H58" s="68" t="e">
        <f t="shared" si="2"/>
        <v>#REF!</v>
      </c>
      <c r="I58" s="68" t="e">
        <f t="shared" si="3"/>
        <v>#REF!</v>
      </c>
      <c r="J58" s="69">
        <v>0.04</v>
      </c>
      <c r="K58" s="70" t="e">
        <f>ROUND((((#REF!*J58)/360)*I58)/0.05,0)*0.05</f>
        <v>#REF!</v>
      </c>
      <c r="M58" s="71">
        <v>2009</v>
      </c>
      <c r="N58" s="66" t="e">
        <f>IF(#REF!&lt;39814,39814,IF(#REF!&gt;40178,0,#REF!))</f>
        <v>#REF!</v>
      </c>
      <c r="O58" s="67" t="e">
        <f t="shared" si="4"/>
        <v>#REF!</v>
      </c>
      <c r="P58" s="66" t="e">
        <f>IF(#REF!&gt;40178,40178,IF(#REF!&lt;39814,0,#REF!))</f>
        <v>#REF!</v>
      </c>
      <c r="Q58" s="67" t="e">
        <f t="shared" si="5"/>
        <v>#REF!</v>
      </c>
      <c r="R58" s="68" t="e">
        <f t="shared" si="6"/>
        <v>#REF!</v>
      </c>
      <c r="S58" s="68" t="e">
        <f t="shared" si="7"/>
        <v>#REF!</v>
      </c>
      <c r="T58" s="69">
        <v>0.04</v>
      </c>
      <c r="U58" s="70" t="e">
        <f>ROUND((((#REF!*T58)/360)*S58)/0.05,0)*0.05</f>
        <v>#REF!</v>
      </c>
    </row>
    <row r="59" spans="3:21">
      <c r="C59" s="71">
        <v>2010</v>
      </c>
      <c r="D59" s="66" t="e">
        <f>IF(#REF!&lt;40179,40179,IF(#REF!&gt;40543,0,#REF!))</f>
        <v>#REF!</v>
      </c>
      <c r="E59" s="67" t="e">
        <f t="shared" si="0"/>
        <v>#REF!</v>
      </c>
      <c r="F59" s="66" t="e">
        <f>IF(#REF!&gt;40543,40543,IF(#REF!&lt;40179,0,#REF!))</f>
        <v>#REF!</v>
      </c>
      <c r="G59" s="67" t="e">
        <f t="shared" si="1"/>
        <v>#REF!</v>
      </c>
      <c r="H59" s="68" t="e">
        <f t="shared" ref="H59:H69" si="8">DAYS360(E59,G59+1,FALSE)</f>
        <v>#REF!</v>
      </c>
      <c r="I59" s="68" t="e">
        <f t="shared" si="3"/>
        <v>#REF!</v>
      </c>
      <c r="J59" s="69">
        <v>3.5000000000000003E-2</v>
      </c>
      <c r="K59" s="70" t="e">
        <f>ROUND((((#REF!*J59)/360)*I59)/0.05,0)*0.05</f>
        <v>#REF!</v>
      </c>
      <c r="M59" s="71">
        <v>2010</v>
      </c>
      <c r="N59" s="66" t="e">
        <f>IF(#REF!&lt;40179,40179,IF(#REF!&gt;40543,0,#REF!))</f>
        <v>#REF!</v>
      </c>
      <c r="O59" s="67" t="e">
        <f t="shared" si="4"/>
        <v>#REF!</v>
      </c>
      <c r="P59" s="66" t="e">
        <f>IF(#REF!&gt;40543,40543,IF(#REF!&lt;40179,0,#REF!))</f>
        <v>#REF!</v>
      </c>
      <c r="Q59" s="67" t="e">
        <f t="shared" si="5"/>
        <v>#REF!</v>
      </c>
      <c r="R59" s="68" t="e">
        <f t="shared" si="6"/>
        <v>#REF!</v>
      </c>
      <c r="S59" s="68" t="e">
        <f t="shared" si="7"/>
        <v>#REF!</v>
      </c>
      <c r="T59" s="69">
        <v>3.5000000000000003E-2</v>
      </c>
      <c r="U59" s="70" t="e">
        <f>ROUND((((#REF!*T59)/360)*S59)/0.05,0)*0.05</f>
        <v>#REF!</v>
      </c>
    </row>
    <row r="60" spans="3:21">
      <c r="C60" s="71">
        <v>2011</v>
      </c>
      <c r="D60" s="66" t="e">
        <f>IF(#REF!&lt;40544,40544,IF(#REF!&gt;40908,0,#REF!))</f>
        <v>#REF!</v>
      </c>
      <c r="E60" s="67" t="e">
        <f t="shared" si="0"/>
        <v>#REF!</v>
      </c>
      <c r="F60" s="66" t="e">
        <f>IF(#REF!&gt;40908,40908,IF(#REF!&lt;40544,0,#REF!))</f>
        <v>#REF!</v>
      </c>
      <c r="G60" s="67" t="e">
        <f t="shared" si="1"/>
        <v>#REF!</v>
      </c>
      <c r="H60" s="68" t="e">
        <f t="shared" si="8"/>
        <v>#REF!</v>
      </c>
      <c r="I60" s="68" t="e">
        <f t="shared" si="3"/>
        <v>#REF!</v>
      </c>
      <c r="J60" s="69">
        <v>3.5000000000000003E-2</v>
      </c>
      <c r="K60" s="70" t="e">
        <f>ROUND((((#REF!*J60)/360)*I60)/0.05,0)*0.05</f>
        <v>#REF!</v>
      </c>
      <c r="M60" s="71">
        <v>2011</v>
      </c>
      <c r="N60" s="66" t="e">
        <f>IF(#REF!&lt;40544,40544,IF(#REF!&gt;40908,0,#REF!))</f>
        <v>#REF!</v>
      </c>
      <c r="O60" s="67" t="e">
        <f t="shared" si="4"/>
        <v>#REF!</v>
      </c>
      <c r="P60" s="66" t="e">
        <f>IF(#REF!&gt;40908,40908,IF(#REF!&lt;40544,0,#REF!))</f>
        <v>#REF!</v>
      </c>
      <c r="Q60" s="67" t="e">
        <f t="shared" si="5"/>
        <v>#REF!</v>
      </c>
      <c r="R60" s="68" t="e">
        <f t="shared" si="6"/>
        <v>#REF!</v>
      </c>
      <c r="S60" s="68" t="e">
        <f t="shared" si="7"/>
        <v>#REF!</v>
      </c>
      <c r="T60" s="69">
        <v>3.5000000000000003E-2</v>
      </c>
      <c r="U60" s="70" t="e">
        <f>ROUND((((#REF!*T60)/360)*S60)/0.05,0)*0.05</f>
        <v>#REF!</v>
      </c>
    </row>
    <row r="61" spans="3:21">
      <c r="C61" s="71">
        <v>2012</v>
      </c>
      <c r="D61" s="66" t="e">
        <f>IF(#REF!&lt;40909,40909,IF(#REF!&gt;41274,0,#REF!))</f>
        <v>#REF!</v>
      </c>
      <c r="E61" s="67" t="e">
        <f t="shared" si="0"/>
        <v>#REF!</v>
      </c>
      <c r="F61" s="66" t="e">
        <f>IF(#REF!&gt;41274,41274,IF(#REF!&lt;40909,0,#REF!))</f>
        <v>#REF!</v>
      </c>
      <c r="G61" s="67" t="e">
        <f t="shared" si="1"/>
        <v>#REF!</v>
      </c>
      <c r="H61" s="68" t="e">
        <f t="shared" si="8"/>
        <v>#REF!</v>
      </c>
      <c r="I61" s="68" t="e">
        <f t="shared" si="3"/>
        <v>#REF!</v>
      </c>
      <c r="J61" s="69">
        <v>0.03</v>
      </c>
      <c r="K61" s="70" t="e">
        <f>ROUND((((#REF!*J61)/360)*I61)/0.05,0)*0.05</f>
        <v>#REF!</v>
      </c>
      <c r="M61" s="71">
        <v>2012</v>
      </c>
      <c r="N61" s="66" t="e">
        <f>IF(#REF!&lt;40909,40909,IF(#REF!&gt;41274,0,#REF!))</f>
        <v>#REF!</v>
      </c>
      <c r="O61" s="67" t="e">
        <f t="shared" si="4"/>
        <v>#REF!</v>
      </c>
      <c r="P61" s="66" t="e">
        <f>IF(#REF!&gt;41274,41274,IF(#REF!&lt;40909,0,#REF!))</f>
        <v>#REF!</v>
      </c>
      <c r="Q61" s="67" t="e">
        <f t="shared" si="5"/>
        <v>#REF!</v>
      </c>
      <c r="R61" s="68" t="e">
        <f t="shared" si="6"/>
        <v>#REF!</v>
      </c>
      <c r="S61" s="68" t="e">
        <f t="shared" si="7"/>
        <v>#REF!</v>
      </c>
      <c r="T61" s="69">
        <v>0.03</v>
      </c>
      <c r="U61" s="70" t="e">
        <f>ROUND((((#REF!*T61)/360)*S61)/0.05,0)*0.05</f>
        <v>#REF!</v>
      </c>
    </row>
    <row r="62" spans="3:21">
      <c r="C62" s="71">
        <v>2013</v>
      </c>
      <c r="D62" s="66" t="e">
        <f>IF(#REF!&lt;41275,41275,IF(#REF!&gt;41639,0,#REF!))</f>
        <v>#REF!</v>
      </c>
      <c r="E62" s="67" t="e">
        <f t="shared" si="0"/>
        <v>#REF!</v>
      </c>
      <c r="F62" s="66" t="e">
        <f>IF(#REF!&gt;41639,41639,IF(#REF!&lt;41275,0,#REF!))</f>
        <v>#REF!</v>
      </c>
      <c r="G62" s="67" t="e">
        <f t="shared" si="1"/>
        <v>#REF!</v>
      </c>
      <c r="H62" s="68" t="e">
        <f t="shared" si="8"/>
        <v>#REF!</v>
      </c>
      <c r="I62" s="68" t="e">
        <f t="shared" si="3"/>
        <v>#REF!</v>
      </c>
      <c r="J62" s="69">
        <v>0</v>
      </c>
      <c r="K62" s="70" t="e">
        <f>ROUND((((#REF!*J62)/360)*I62)/0.05,0)*0.05</f>
        <v>#REF!</v>
      </c>
      <c r="M62" s="71">
        <v>2013</v>
      </c>
      <c r="N62" s="66" t="e">
        <f>IF(#REF!&lt;41275,41275,IF(#REF!&gt;41639,0,#REF!))</f>
        <v>#REF!</v>
      </c>
      <c r="O62" s="67" t="e">
        <f t="shared" si="4"/>
        <v>#REF!</v>
      </c>
      <c r="P62" s="66" t="e">
        <f>IF(#REF!&gt;41639,41639,IF(#REF!&lt;41275,0,#REF!))</f>
        <v>#REF!</v>
      </c>
      <c r="Q62" s="67" t="e">
        <f t="shared" si="5"/>
        <v>#REF!</v>
      </c>
      <c r="R62" s="68" t="e">
        <f t="shared" si="6"/>
        <v>#REF!</v>
      </c>
      <c r="S62" s="68" t="e">
        <f t="shared" si="7"/>
        <v>#REF!</v>
      </c>
      <c r="T62" s="69">
        <v>0</v>
      </c>
      <c r="U62" s="70" t="e">
        <f>ROUND((((#REF!*T62)/360)*S62)/0.05,0)*0.05</f>
        <v>#REF!</v>
      </c>
    </row>
    <row r="63" spans="3:21">
      <c r="C63" s="71">
        <v>2014</v>
      </c>
      <c r="D63" s="66" t="e">
        <f>IF(#REF!&lt;41640,41640,IF(#REF!&gt;42004,0,#REF!))</f>
        <v>#REF!</v>
      </c>
      <c r="E63" s="67" t="e">
        <f t="shared" si="0"/>
        <v>#REF!</v>
      </c>
      <c r="F63" s="66" t="e">
        <f>IF(#REF!&gt;42004,42004,IF(#REF!&lt;41640,0,#REF!))</f>
        <v>#REF!</v>
      </c>
      <c r="G63" s="67" t="e">
        <f t="shared" si="1"/>
        <v>#REF!</v>
      </c>
      <c r="H63" s="68" t="e">
        <f t="shared" si="8"/>
        <v>#REF!</v>
      </c>
      <c r="I63" s="68" t="e">
        <f t="shared" si="3"/>
        <v>#REF!</v>
      </c>
      <c r="J63" s="69">
        <v>0</v>
      </c>
      <c r="K63" s="70" t="e">
        <f>ROUND((((#REF!*J63)/360)*I63)/0.05,0)*0.05</f>
        <v>#REF!</v>
      </c>
      <c r="M63" s="71">
        <v>2014</v>
      </c>
      <c r="N63" s="66" t="e">
        <f>IF(#REF!&lt;41640,41640,IF(#REF!&gt;42004,0,#REF!))</f>
        <v>#REF!</v>
      </c>
      <c r="O63" s="67" t="e">
        <f t="shared" si="4"/>
        <v>#REF!</v>
      </c>
      <c r="P63" s="66" t="e">
        <f>IF(#REF!&gt;42004,42004,IF(#REF!&lt;41640,0,#REF!))</f>
        <v>#REF!</v>
      </c>
      <c r="Q63" s="67" t="e">
        <f t="shared" si="5"/>
        <v>#REF!</v>
      </c>
      <c r="R63" s="68" t="e">
        <f t="shared" si="6"/>
        <v>#REF!</v>
      </c>
      <c r="S63" s="68" t="e">
        <f t="shared" si="7"/>
        <v>#REF!</v>
      </c>
      <c r="T63" s="69">
        <v>0</v>
      </c>
      <c r="U63" s="70" t="e">
        <f>ROUND((((#REF!*T63)/360)*S63)/0.05,0)*0.05</f>
        <v>#REF!</v>
      </c>
    </row>
    <row r="64" spans="3:21">
      <c r="C64" s="71">
        <v>2015</v>
      </c>
      <c r="D64" s="66" t="e">
        <f>IF(#REF!&lt;42005,42005,IF(#REF!&gt;42369,0,#REF!))</f>
        <v>#REF!</v>
      </c>
      <c r="E64" s="67" t="e">
        <f t="shared" si="0"/>
        <v>#REF!</v>
      </c>
      <c r="F64" s="66" t="e">
        <f>IF(#REF!&gt;42369,42369,IF(#REF!&lt;42005,0,#REF!))</f>
        <v>#REF!</v>
      </c>
      <c r="G64" s="67" t="e">
        <f t="shared" si="1"/>
        <v>#REF!</v>
      </c>
      <c r="H64" s="68" t="e">
        <f t="shared" si="8"/>
        <v>#REF!</v>
      </c>
      <c r="I64" s="68" t="e">
        <f t="shared" si="3"/>
        <v>#REF!</v>
      </c>
      <c r="J64" s="69">
        <v>0</v>
      </c>
      <c r="K64" s="70" t="e">
        <f>ROUND((((#REF!*J64)/360)*I64)/0.05,0)*0.05</f>
        <v>#REF!</v>
      </c>
      <c r="M64" s="71">
        <v>2015</v>
      </c>
      <c r="N64" s="66" t="e">
        <f>IF(#REF!&lt;42005,42005,IF(#REF!&gt;42369,0,#REF!))</f>
        <v>#REF!</v>
      </c>
      <c r="O64" s="67" t="e">
        <f t="shared" si="4"/>
        <v>#REF!</v>
      </c>
      <c r="P64" s="66" t="e">
        <f>IF(#REF!&gt;42369,42369,IF(#REF!&lt;42005,0,#REF!))</f>
        <v>#REF!</v>
      </c>
      <c r="Q64" s="67" t="e">
        <f t="shared" si="5"/>
        <v>#REF!</v>
      </c>
      <c r="R64" s="68" t="e">
        <f t="shared" si="6"/>
        <v>#REF!</v>
      </c>
      <c r="S64" s="68" t="e">
        <f t="shared" si="7"/>
        <v>#REF!</v>
      </c>
      <c r="T64" s="69">
        <v>0</v>
      </c>
      <c r="U64" s="70" t="e">
        <f>ROUND((((#REF!*T64)/360)*S64)/0.05,0)*0.05</f>
        <v>#REF!</v>
      </c>
    </row>
    <row r="65" spans="3:21">
      <c r="C65" s="71">
        <v>2016</v>
      </c>
      <c r="D65" s="66" t="e">
        <f>IF(#REF!&lt;42370,42370,IF(#REF!&gt;42735,0,#REF!))</f>
        <v>#REF!</v>
      </c>
      <c r="E65" s="67" t="e">
        <f t="shared" si="0"/>
        <v>#REF!</v>
      </c>
      <c r="F65" s="66" t="e">
        <f>IF(#REF!&gt;42735,42735,IF(#REF!&lt;42370,0,#REF!))</f>
        <v>#REF!</v>
      </c>
      <c r="G65" s="67" t="e">
        <f t="shared" si="1"/>
        <v>#REF!</v>
      </c>
      <c r="H65" s="68" t="e">
        <f t="shared" si="8"/>
        <v>#REF!</v>
      </c>
      <c r="I65" s="68" t="e">
        <f t="shared" si="3"/>
        <v>#REF!</v>
      </c>
      <c r="J65" s="69">
        <v>0</v>
      </c>
      <c r="K65" s="70" t="e">
        <f>ROUND((((#REF!*J65)/360)*I65)/0.05,0)*0.05</f>
        <v>#REF!</v>
      </c>
      <c r="M65" s="71">
        <v>2016</v>
      </c>
      <c r="N65" s="66" t="e">
        <f>IF(#REF!&lt;42370,42370,IF(#REF!&gt;42735,0,#REF!))</f>
        <v>#REF!</v>
      </c>
      <c r="O65" s="67" t="e">
        <f t="shared" si="4"/>
        <v>#REF!</v>
      </c>
      <c r="P65" s="66" t="e">
        <f>IF(#REF!&gt;42735,42735,IF(#REF!&lt;42370,0,#REF!))</f>
        <v>#REF!</v>
      </c>
      <c r="Q65" s="67" t="e">
        <f t="shared" si="5"/>
        <v>#REF!</v>
      </c>
      <c r="R65" s="68" t="e">
        <f t="shared" si="6"/>
        <v>#REF!</v>
      </c>
      <c r="S65" s="68" t="e">
        <f t="shared" si="7"/>
        <v>#REF!</v>
      </c>
      <c r="T65" s="69">
        <v>0</v>
      </c>
      <c r="U65" s="70" t="e">
        <f>ROUND((((#REF!*T65)/360)*S65)/0.05,0)*0.05</f>
        <v>#REF!</v>
      </c>
    </row>
    <row r="66" spans="3:21">
      <c r="C66" s="71">
        <v>2017</v>
      </c>
      <c r="D66" s="66" t="e">
        <f>IF(#REF!&lt;42736,42736,IF(#REF!&gt;43100,0,#REF!))</f>
        <v>#REF!</v>
      </c>
      <c r="E66" s="67" t="e">
        <f t="shared" si="0"/>
        <v>#REF!</v>
      </c>
      <c r="F66" s="66" t="e">
        <f>IF(#REF!&gt;43100,43100,IF(#REF!&lt;42736,0,#REF!))</f>
        <v>#REF!</v>
      </c>
      <c r="G66" s="67" t="e">
        <f t="shared" si="1"/>
        <v>#REF!</v>
      </c>
      <c r="H66" s="68" t="e">
        <f t="shared" si="8"/>
        <v>#REF!</v>
      </c>
      <c r="I66" s="68" t="e">
        <f t="shared" si="3"/>
        <v>#REF!</v>
      </c>
      <c r="J66" s="69">
        <v>0</v>
      </c>
      <c r="K66" s="70" t="e">
        <f>ROUND((((#REF!*J66)/360)*I66)/0.05,0)*0.05</f>
        <v>#REF!</v>
      </c>
      <c r="M66" s="71">
        <v>2017</v>
      </c>
      <c r="N66" s="66" t="e">
        <f>IF(#REF!&lt;42736,42736,IF(#REF!&gt;43100,0,#REF!))</f>
        <v>#REF!</v>
      </c>
      <c r="O66" s="67" t="e">
        <f t="shared" si="4"/>
        <v>#REF!</v>
      </c>
      <c r="P66" s="66" t="e">
        <f>IF(#REF!&gt;43100,43100,IF(#REF!&lt;42736,0,#REF!))</f>
        <v>#REF!</v>
      </c>
      <c r="Q66" s="67" t="e">
        <f t="shared" si="5"/>
        <v>#REF!</v>
      </c>
      <c r="R66" s="68" t="e">
        <f t="shared" si="6"/>
        <v>#REF!</v>
      </c>
      <c r="S66" s="68" t="e">
        <f t="shared" si="7"/>
        <v>#REF!</v>
      </c>
      <c r="T66" s="69">
        <v>0</v>
      </c>
      <c r="U66" s="70" t="e">
        <f>ROUND((((#REF!*T66)/360)*S66)/0.05,0)*0.05</f>
        <v>#REF!</v>
      </c>
    </row>
    <row r="67" spans="3:21">
      <c r="C67" s="71">
        <v>2018</v>
      </c>
      <c r="D67" s="66" t="e">
        <f>IF(#REF!&lt;43101,43101,IF(#REF!&gt;43465,0,#REF!))</f>
        <v>#REF!</v>
      </c>
      <c r="E67" s="67" t="e">
        <f t="shared" si="0"/>
        <v>#REF!</v>
      </c>
      <c r="F67" s="66" t="e">
        <f>IF(#REF!&gt;43465,43465,IF(#REF!&lt;43101,0,#REF!))</f>
        <v>#REF!</v>
      </c>
      <c r="G67" s="67" t="e">
        <f t="shared" si="1"/>
        <v>#REF!</v>
      </c>
      <c r="H67" s="68" t="e">
        <f t="shared" si="8"/>
        <v>#REF!</v>
      </c>
      <c r="I67" s="68" t="e">
        <f t="shared" si="3"/>
        <v>#REF!</v>
      </c>
      <c r="J67" s="69">
        <v>0</v>
      </c>
      <c r="K67" s="70" t="e">
        <f>ROUND((((#REF!*J67)/360)*I67)/0.05,0)*0.05</f>
        <v>#REF!</v>
      </c>
      <c r="M67" s="71">
        <v>2018</v>
      </c>
      <c r="N67" s="66" t="e">
        <f>IF(#REF!&lt;43101,43101,IF(#REF!&gt;43465,0,#REF!))</f>
        <v>#REF!</v>
      </c>
      <c r="O67" s="67" t="e">
        <f t="shared" si="4"/>
        <v>#REF!</v>
      </c>
      <c r="P67" s="66" t="e">
        <f>IF(#REF!&gt;43465,43465,IF(#REF!&lt;43101,0,#REF!))</f>
        <v>#REF!</v>
      </c>
      <c r="Q67" s="67" t="e">
        <f t="shared" si="5"/>
        <v>#REF!</v>
      </c>
      <c r="R67" s="68" t="e">
        <f t="shared" si="6"/>
        <v>#REF!</v>
      </c>
      <c r="S67" s="68" t="e">
        <f t="shared" si="7"/>
        <v>#REF!</v>
      </c>
      <c r="T67" s="69">
        <v>0</v>
      </c>
      <c r="U67" s="70" t="e">
        <f>ROUND((((#REF!*T67)/360)*S67)/0.05,0)*0.05</f>
        <v>#REF!</v>
      </c>
    </row>
    <row r="68" spans="3:21">
      <c r="C68" s="71">
        <v>2019</v>
      </c>
      <c r="D68" s="66" t="e">
        <f>IF(#REF!&lt;43466,43466,IF(#REF!&gt;43830,0,#REF!))</f>
        <v>#REF!</v>
      </c>
      <c r="E68" s="67" t="e">
        <f t="shared" si="0"/>
        <v>#REF!</v>
      </c>
      <c r="F68" s="66" t="e">
        <f>IF(#REF!&gt;43830,43830,IF(#REF!&lt;43466,0,#REF!))</f>
        <v>#REF!</v>
      </c>
      <c r="G68" s="67" t="e">
        <f t="shared" si="1"/>
        <v>#REF!</v>
      </c>
      <c r="H68" s="68" t="e">
        <f t="shared" si="8"/>
        <v>#REF!</v>
      </c>
      <c r="I68" s="68" t="e">
        <f t="shared" si="3"/>
        <v>#REF!</v>
      </c>
      <c r="J68" s="69">
        <v>0</v>
      </c>
      <c r="K68" s="70" t="e">
        <f>ROUND((((#REF!*J68)/360)*I68)/0.05,0)*0.05</f>
        <v>#REF!</v>
      </c>
      <c r="M68" s="71">
        <v>2019</v>
      </c>
      <c r="N68" s="66" t="e">
        <f>IF(#REF!&lt;43466,43466,IF(#REF!&gt;43830,0,#REF!))</f>
        <v>#REF!</v>
      </c>
      <c r="O68" s="67" t="e">
        <f t="shared" si="4"/>
        <v>#REF!</v>
      </c>
      <c r="P68" s="66" t="e">
        <f>IF(#REF!&gt;43830,43830,IF(#REF!&lt;43466,0,#REF!))</f>
        <v>#REF!</v>
      </c>
      <c r="Q68" s="67" t="e">
        <f t="shared" si="5"/>
        <v>#REF!</v>
      </c>
      <c r="R68" s="68" t="e">
        <f t="shared" si="6"/>
        <v>#REF!</v>
      </c>
      <c r="S68" s="68" t="e">
        <f t="shared" si="7"/>
        <v>#REF!</v>
      </c>
      <c r="T68" s="69">
        <v>0</v>
      </c>
      <c r="U68" s="70" t="e">
        <f>ROUND((((#REF!*T68)/360)*S68)/0.05,0)*0.05</f>
        <v>#REF!</v>
      </c>
    </row>
    <row r="69" spans="3:21">
      <c r="C69" s="71">
        <v>2020</v>
      </c>
      <c r="D69" s="66" t="e">
        <f>IF(#REF!&lt;43831,43831,IF(#REF!&gt;44196,0,#REF!))</f>
        <v>#REF!</v>
      </c>
      <c r="E69" s="67" t="e">
        <f t="shared" si="0"/>
        <v>#REF!</v>
      </c>
      <c r="F69" s="66" t="e">
        <f>IF(#REF!&gt;44196,44196,IF(#REF!&lt;43831,0,#REF!))</f>
        <v>#REF!</v>
      </c>
      <c r="G69" s="67" t="e">
        <f t="shared" si="1"/>
        <v>#REF!</v>
      </c>
      <c r="H69" s="68" t="e">
        <f t="shared" si="8"/>
        <v>#REF!</v>
      </c>
      <c r="I69" s="68" t="e">
        <f t="shared" si="3"/>
        <v>#REF!</v>
      </c>
      <c r="J69" s="69">
        <v>0</v>
      </c>
      <c r="K69" s="70" t="e">
        <f>ROUND((((#REF!*J69)/360)*I69)/0.05,0)*0.05</f>
        <v>#REF!</v>
      </c>
      <c r="M69" s="71">
        <v>2020</v>
      </c>
      <c r="N69" s="66" t="e">
        <f>IF(#REF!&lt;43831,43831,IF(#REF!&gt;44196,0,#REF!))</f>
        <v>#REF!</v>
      </c>
      <c r="O69" s="67" t="e">
        <f t="shared" si="4"/>
        <v>#REF!</v>
      </c>
      <c r="P69" s="66" t="e">
        <f>IF(#REF!&gt;44196,44196,IF(#REF!&lt;43831,0,#REF!))</f>
        <v>#REF!</v>
      </c>
      <c r="Q69" s="67" t="e">
        <f t="shared" si="5"/>
        <v>#REF!</v>
      </c>
      <c r="R69" s="68" t="e">
        <f t="shared" si="6"/>
        <v>#REF!</v>
      </c>
      <c r="S69" s="68" t="e">
        <f t="shared" si="7"/>
        <v>#REF!</v>
      </c>
      <c r="T69" s="69">
        <v>0</v>
      </c>
      <c r="U69" s="70" t="e">
        <f>ROUND((((#REF!*T69)/360)*S69)/0.05,0)*0.05</f>
        <v>#REF!</v>
      </c>
    </row>
    <row r="71" spans="3:21" hidden="1"/>
    <row r="72" spans="3:21" hidden="1"/>
    <row r="73" spans="3:21" hidden="1"/>
    <row r="74" spans="3:21" hidden="1"/>
    <row r="75" spans="3:21" hidden="1"/>
    <row r="76" spans="3:21" hidden="1"/>
    <row r="77" spans="3:21" hidden="1"/>
    <row r="78" spans="3:21" hidden="1"/>
    <row r="79" spans="3:21" hidden="1"/>
    <row r="80" spans="3:21" hidden="1"/>
    <row r="81" spans="3:11" hidden="1"/>
    <row r="82" spans="3:11" hidden="1"/>
    <row r="83" spans="3:11" hidden="1"/>
    <row r="84" spans="3:11" hidden="1"/>
    <row r="85" spans="3:11" hidden="1"/>
    <row r="86" spans="3:11" hidden="1"/>
    <row r="87" spans="3:11" hidden="1"/>
    <row r="88" spans="3:11" hidden="1"/>
    <row r="89" spans="3:11" hidden="1"/>
    <row r="90" spans="3:11" hidden="1"/>
    <row r="91" spans="3:11" hidden="1"/>
    <row r="93" spans="3:11">
      <c r="C93" s="146" t="s">
        <v>17</v>
      </c>
      <c r="D93" s="146"/>
      <c r="E93" s="146" t="s">
        <v>14</v>
      </c>
      <c r="F93" s="146"/>
      <c r="G93" s="146" t="s">
        <v>15</v>
      </c>
      <c r="H93" s="146"/>
      <c r="I93" s="146" t="s">
        <v>16</v>
      </c>
      <c r="J93" s="146"/>
    </row>
    <row r="94" spans="3:11" ht="14.25">
      <c r="C94" s="43" t="e">
        <f>ROUNDDOWN(#REF!/100,0)*100</f>
        <v>#REF!</v>
      </c>
      <c r="D94" s="44" t="e">
        <f>ROUNDDOWN(#REF!/100,0)*100</f>
        <v>#REF!</v>
      </c>
      <c r="E94" s="45"/>
      <c r="F94" s="45"/>
      <c r="G94" s="45"/>
      <c r="H94" s="45"/>
      <c r="I94" s="46"/>
      <c r="J94" s="46"/>
      <c r="K94" s="46"/>
    </row>
    <row r="95" spans="3:11" ht="14.25">
      <c r="C95" s="47" t="e">
        <f>IF((ROUND(IF(C94&lt;=0,0,IF(C94&lt;EB!$A$4,C94*EB!$B$3,IF(C94&lt;EB!$A$17,VLOOKUP(C94,EB!$A$4:'EB'!$D$17,4)+(C94-VLOOKUP(C94,EB!$A$4:'EB'!$D$17,1))*VLOOKUP(C94,EB!$A$4:'EB'!$D$17,2),C94*EB!$B$17)))/0.05,0)*0.05)&lt;=25,0,(ROUND(IF(C94&lt;=0,0,IF(C94&lt;EB!$A$4,C94*EB!$B$3,IF(C94&lt;EB!$A$17,VLOOKUP(C94,EB!$A$4:'EB'!$D$17,4)+(C94-VLOOKUP(C94,EB!$A$4:'EB'!$D$17,1))*VLOOKUP(C94,EB!$A$4:'EB'!$D$17,2),C94*EB!$B$17)))/0.05,0)*0.05))</f>
        <v>#REF!</v>
      </c>
      <c r="D95" s="47" t="e">
        <f>IF((ROUND(IF(C94&lt;=0,0,IF(C94&lt;EB!$F$4,C94*EB!$G$3,IF(C94&lt;EB!$F$14,VLOOKUP(C94,EB!$F$4:'EB'!$I$14,4)+(C94-VLOOKUP(C94,EB!$F$4:'EB'!$I$14,1))*VLOOKUP(C94,EB!$F$4:'EB'!$I$14,2),C94*EB!$G$14)))/0.05,0)*0.05)&lt;=25,0,(ROUND(IF(C94&lt;=0,0,IF(C94&lt;EB!$F$4,C94*EB!$G$3,IF(C94&lt;EB!$F$14,VLOOKUP(C94,EB!$F$4:'EB'!$I$14,4)+(C94-VLOOKUP(C94,EB!$F$4:'EB'!$I$14,1))*VLOOKUP(C94,EB!$F$4:'EB'!$I$14,2),C94*EB!$G$14)))/0.05,0)*0.05))</f>
        <v>#REF!</v>
      </c>
      <c r="E95" s="47" t="e">
        <f>IF((ROUND(IF(C94&lt;=0,0,IF(C94&lt;EB!$A$24,C94*EB!$B$23,IF(C94&lt;EB!$A$38,VLOOKUP(C94,EB!$A$24:'EB'!$D$38,4)+(C94-VLOOKUP(C94,EB!$A$24:'EB'!$D$38,1))*VLOOKUP(C94,EB!$A$24:'EB'!$D$38,2),C94*EB!$B$38)))/0.05,0)*0.05)&lt;=25,0,(ROUND(IF(C94&lt;=0,0,IF(C94&lt;EB!$A$24,C94*EB!$B$23,IF(C94&lt;EB!$A$38,VLOOKUP(C94,EB!$A$24:'EB'!$D$38,4)+(C94-VLOOKUP(C94,EB!$A$24:'EB'!$D$38,1))*VLOOKUP(C94,EB!$A$24:'EB'!$D$38,2),C94*EB!$B$38)))/0.05,0)*0.05))</f>
        <v>#REF!</v>
      </c>
      <c r="F95" s="47" t="e">
        <f>IF((ROUND(IF(C94&lt;=0,0,IF(C94&lt;EB!$F$24,C94*EB!$G$23,IF(C94&lt;EB!$F$34,VLOOKUP(C94,EB!$F$24:'EB'!$I$34,4)+(C94-VLOOKUP(C94,EB!$F$24:'EB'!$I$34,1))*VLOOKUP(C94,EB!$F$24:'EB'!$I$34,2),C94*EB!$G$34)))/0.05,0)*0.05)&lt;=25,0,(ROUND(IF(C94&lt;=0,0,IF(C94&lt;EB!$F$24,C94*EB!$G$23,IF(C94&lt;EB!$F$34,VLOOKUP(C94,EB!$F$24:'EB'!$I$34,4)+(C94-VLOOKUP(C94,EB!$F$24:'EB'!$I$34,1))*VLOOKUP(C94,EB!$F$24:'EB'!$I$34,2),C94*EB!$G$34)))/0.05,0)*0.05))</f>
        <v>#REF!</v>
      </c>
      <c r="G95" s="47" t="e">
        <f>IF((ROUND(IF(C94&lt;=0,0,IF(C94&lt;EB!$A$45,C94*EB!$B$44,IF(C94&lt;EB!$A$58,VLOOKUP(C94,EB!$A$45:'EB'!$D$58,4)+(C94-VLOOKUP(C94,EB!$A$45:'EB'!$D$58,1))*VLOOKUP(C94,EB!$A$45:'EB'!$D$58,2),C94*EB!$B$58)))/0.05,0)*0.05)&lt;=25,0,(ROUND(IF(C94&lt;=0,0,IF(C94&lt;EB!$A$45,C94*EB!$B$44,IF(C94&lt;EB!$A$58,VLOOKUP(C94,EB!$A$45:'EB'!$D$58,4)+(C94-VLOOKUP(C94,EB!$A$45:'EB'!$D$58,1))*VLOOKUP(C94,EB!$A$45:'EB'!$D$58,2),C94*EB!$B$58)))/0.05,0)*0.05))</f>
        <v>#REF!</v>
      </c>
      <c r="H95" s="47" t="e">
        <f>IF((ROUND(IF(C94&lt;=0,0,IF(C94&lt;EB!$F$45,C94*EB!$G$44,IF(C94&lt;EB!$F$55,VLOOKUP(C94,EB!$F$45:'EB'!$I$55,4)+(C94-VLOOKUP(C94,EB!$F$45:'EB'!$I$55,1))*VLOOKUP(C94,EB!$F$45:'EB'!$I$55,2),C94*EB!$G$55)))/0.05,0)*0.05)&lt;=25,0,(ROUND(IF(C94&lt;=0,0,IF(C94&lt;EB!$F$45,C94*EB!$G$44,IF(C94&lt;EB!$F$55,VLOOKUP(C94,EB!$F$45:'EB'!$I$55,4)+(C94-VLOOKUP(C94,EB!$F$45:'EB'!$I$55,1))*VLOOKUP(C94,EB!$F$45:'EB'!$I$55,2),C94*EB!$G$55)))/0.05,0)*0.05))</f>
        <v>#REF!</v>
      </c>
      <c r="I95" s="48" t="e">
        <f>IF((ROUND(IF(C94&lt;=0,0,IF(C94&lt;EB!$A$65,C94*EB!$B$64,IF(C94&lt;EB!$A$78,VLOOKUP(C94,EB!$A$65:'EB'!$D$78,4)+(C94-VLOOKUP(C94,EB!$A$65:'EB'!$D$78,1))*VLOOKUP(C94,EB!$A$65:'EB'!$D$78,2),C94*EB!$B$78)))/0.05,0)*0.05)&lt;=25,0,(ROUND(IF(C94&lt;=0,0,IF(C94&lt;EB!$A$65,C94*EB!$B$64,IF(C94&lt;EB!$A$78,VLOOKUP(C94,EB!$A$65:'EB'!$D$78,4)+(C94-VLOOKUP(C94,EB!$A$65:'EB'!$D$78,1))*VLOOKUP(C94,EB!$A$65:'EB'!$D$78,2),C94*EB!$B$78)))/0.05,0)*0.05))</f>
        <v>#REF!</v>
      </c>
      <c r="J95" s="48" t="e">
        <f>IF((ROUND(IF(C94&lt;=0,0,IF(C94&lt;EB!$F$65,C94*EB!$G$64,IF(C94&lt;EB!$F$75,VLOOKUP(C94,EB!$F$65:'EB'!$I$75,4)+(C94-VLOOKUP(C94,EB!$F$65:'EB'!$I$75,1))*VLOOKUP(C94,EB!$F$65:'EB'!$I$75,2),C94*EB!$G$75)))/0.05,0)*0.05)&lt;=25,0,(ROUND(IF(C94&lt;=0,0,IF(C94&lt;EB!$F$65,C94*EB!$G$64,IF(C94&lt;EB!$F$75,VLOOKUP(C94,EB!$F$65:'EB'!$I$75,4)+(C94-VLOOKUP(C94,EB!$F$65:'EB'!$I$75,1))*VLOOKUP(C94,EB!$F$65:'EB'!$I$75,2),C94*EB!$G$75)))/0.05,0)*0.05))</f>
        <v>#REF!</v>
      </c>
      <c r="K95" s="49"/>
    </row>
    <row r="96" spans="3:11" ht="14.25">
      <c r="C96" s="50" t="e">
        <f>IF((ROUND(IF(D94&lt;=0,0,IF(D94&lt;EB!$A$4,D94*EB!$B$3,IF(D94&lt;EB!$A$17,VLOOKUP(D94,EB!$A$4:'EB'!$D$17,4)+(D94-VLOOKUP(D94,EB!$A$4:'EB'!$D$17,1))*VLOOKUP(D94,EB!$A$4:'EB'!$D$17,2),D94*EB!$B$17)))/0.05,0)*0.05)&lt;=25,0,(ROUND(IF(D94&lt;=0,0,IF(D94&lt;EB!$A$4,D94*EB!$B$3,IF(D94&lt;EB!$A$17,VLOOKUP(D94,EB!$A$4:'EB'!$D$17,4)+(D94-VLOOKUP(D94,EB!$A$4:'EB'!$D$17,1))*VLOOKUP(D94,EB!$A$4:'EB'!$D$17,2),D94*EB!$B$17)))/0.05,0)*0.05))</f>
        <v>#REF!</v>
      </c>
      <c r="D96" s="50" t="e">
        <f>IF((ROUND(IF(D94&lt;=0,0,IF(D94&lt;EB!$F$4,D94*EB!$G$3,IF(D94&lt;EB!$F$14,VLOOKUP(D94,EB!$F$4:'EB'!$I$14,4)+(D94-VLOOKUP(D94,EB!$F$4:'EB'!$I$14,1))*VLOOKUP(D94,EB!$F$4:'EB'!$I$14,2),D94*EB!$G$14)))/0.05,0)*0.05)&lt;=25,0,(ROUND(IF(D94&lt;=0,0,IF(D94&lt;EB!$F$4,D94*EB!$G$3,IF(D94&lt;EB!$F$14,VLOOKUP(D94,EB!$F$4:'EB'!$I$14,4)+(D94-VLOOKUP(D94,EB!$F$4:'EB'!$I$14,1))*VLOOKUP(D94,EB!$F$4:'EB'!$I$14,2),D94*EB!$G$14)))/0.05,0)*0.05))</f>
        <v>#REF!</v>
      </c>
      <c r="E96" s="50" t="e">
        <f>IF((ROUND(IF(D94&lt;=0,0,IF(D94&lt;EB!$A$24,D94*EB!$B$23,IF(D94&lt;EB!$A$38,VLOOKUP(D94,EB!$A$24:'EB'!$D$38,4)+(D94-VLOOKUP(D94,EB!$A$24:'EB'!$D$38,1))*VLOOKUP(D94,EB!$A$24:'EB'!$D$38,2),D94*EB!$B$38)))/0.05,0)*0.05)&lt;=25,0,(ROUND(IF(D94&lt;=0,0,IF(D94&lt;EB!$A$24,D94*EB!$B$23,IF(D94&lt;EB!$A$38,VLOOKUP(D94,EB!$A$24:'EB'!$D$38,4)+(D94-VLOOKUP(D94,EB!$A$24:'EB'!$D$38,1))*VLOOKUP(D94,EB!$A$24:'EB'!$D$38,2),D94*EB!$B$38)))/0.05,0)*0.05))</f>
        <v>#REF!</v>
      </c>
      <c r="F96" s="50" t="e">
        <f>IF((ROUND(IF(D94&lt;=0,0,IF(D94&lt;EB!$F$24,D94*EB!$G$23,IF(D94&lt;EB!$F$34,VLOOKUP(D94,EB!$F$24:'EB'!$I$34,4)+(D94-VLOOKUP(D94,EB!$F$24:'EB'!$I$34,1))*VLOOKUP(D94,EB!$F$24:'EB'!$I$34,2),D94*EB!$G$34)))/0.05,0)*0.05)&lt;=25,0,(ROUND(IF(D94&lt;=0,0,IF(D94&lt;EB!$F$24,D94*EB!$G$23,IF(D94&lt;EB!$F$34,VLOOKUP(D94,EB!$F$24:'EB'!$I$34,4)+(D94-VLOOKUP(D94,EB!$F$24:'EB'!$I$34,1))*VLOOKUP(D94,EB!$F$24:'EB'!$I$34,2),D94*EB!$G$34)))/0.05,0)*0.05))</f>
        <v>#REF!</v>
      </c>
      <c r="G96" s="50" t="e">
        <f>IF((ROUND(IF(D94&lt;=0,0,IF(D94&lt;EB!$A$45,D94*EB!$B$44,IF(D94&lt;EB!$A$58,VLOOKUP(D94,EB!$A$45:'EB'!$D$58,4)+(D94-VLOOKUP(D94,EB!$A$45:'EB'!$D$58,1))*VLOOKUP(D94,EB!$A$45:'EB'!$D$58,2),D94*EB!$B$58)))/0.05,0)*0.05)&lt;=25,0,(ROUND(IF(D94&lt;=0,0,IF(D94&lt;EB!$A$45,D94*EB!$B$44,IF(D94&lt;EB!$A$58,VLOOKUP(D94,EB!$A$45:'EB'!$D$58,4)+(D94-VLOOKUP(D94,EB!$A$45:'EB'!$D$58,1))*VLOOKUP(D94,EB!$A$45:'EB'!$D$58,2),D94*EB!$B$58)))/0.05,0)*0.05))</f>
        <v>#REF!</v>
      </c>
      <c r="H96" s="50" t="e">
        <f>IF((ROUND(IF(D94&lt;=0,0,IF(D94&lt;EB!$F$45,D94*EB!$G$44,IF(D94&lt;EB!$F$55,VLOOKUP(D94,EB!$F$45:'EB'!$I$55,4)+(D94-VLOOKUP(D94,EB!$F$45:'EB'!$I$55,1))*VLOOKUP(D94,EB!$F$45:'EB'!$I$55,2),D94*EB!$G$55)))/0.05,0)*0.05)&lt;=25,0,(ROUND(IF(D94&lt;=0,0,IF(D94&lt;EB!$F$45,D94*EB!$G$44,IF(D94&lt;EB!$F$55,VLOOKUP(D94,EB!$F$45:'EB'!$I$55,4)+(D94-VLOOKUP(D94,EB!$F$45:'EB'!$I$55,1))*VLOOKUP(D94,EB!$F$45:'EB'!$I$55,2),D94*EB!$G$55)))/0.05,0)*0.05))</f>
        <v>#REF!</v>
      </c>
      <c r="I96" s="51" t="e">
        <f>IF((ROUND(IF(D94&lt;=0,0,IF(D94&lt;EB!$A$65,D94*EB!$B$64,IF(D94&lt;EB!$A$78,VLOOKUP(D94,EB!$A$65:'EB'!$D$78,4)+(D94-VLOOKUP(D94,EB!$A$65:'EB'!$D$78,1))*VLOOKUP(D94,EB!$A$65:'EB'!$D$78,2),D94*EB!$B$78)))/0.05,0)*0.05)&lt;=25,0,(ROUND(IF(D94&lt;=0,0,IF(D94&lt;EB!$A$65,D94*EB!$B$64,IF(D94&lt;EB!$A$78,VLOOKUP(D94,EB!$A$65:'EB'!$D$78,4)+(D94-VLOOKUP(D94,EB!$A$65:'EB'!$D$78,1))*VLOOKUP(D94,EB!$A$65:'EB'!$D$78,2),D94*EB!$B$78)))/0.05,0)*0.05))</f>
        <v>#REF!</v>
      </c>
      <c r="J96" s="51" t="e">
        <f>IF((ROUND(IF(D94&lt;=0,0,IF(D94&lt;EB!$F$65,D94*EB!$G$64,IF(D94&lt;EB!$F$75,VLOOKUP(D94,EB!$F$65:'EB'!$I$75,4)+(D94-VLOOKUP(D94,EB!$F$65:'EB'!$I$75,1))*VLOOKUP(D94,EB!$F$65:'EB'!$I$75,2),D94*EB!$G$75)))/0.05,0)*0.05)&lt;=25,0,(ROUND(IF(D94&lt;=0,0,IF(D94&lt;EB!$F$65,D94*EB!$G$64,IF(D94&lt;EB!$F$75,VLOOKUP(D94,EB!$F$65:'EB'!$I$75,4)+(D94-VLOOKUP(D94,EB!$F$65:'EB'!$I$75,1))*VLOOKUP(D94,EB!$F$65:'EB'!$I$75,2),D94*EB!$G$75)))/0.05,0)*0.05))</f>
        <v>#REF!</v>
      </c>
      <c r="K96" s="46"/>
    </row>
    <row r="97" spans="3:21" ht="14.25">
      <c r="C97" s="52" t="e">
        <f>ROUNDDOWN(#REF!/100,0)*100</f>
        <v>#REF!</v>
      </c>
      <c r="D97" s="53" t="e">
        <f>ROUNDDOWN(#REF!/100,0)*100</f>
        <v>#REF!</v>
      </c>
      <c r="I97" s="49"/>
      <c r="J97" s="49"/>
      <c r="K97" s="49"/>
    </row>
    <row r="98" spans="3:21" ht="14.25">
      <c r="C98" s="54" t="e">
        <f>IF((ROUND(IF(C97&lt;=0,0,IF(C97&lt;EB!$A$4,C97*EB!$B$3,IF(C97&lt;EB!$A$17,VLOOKUP(C97,EB!$A$4:'EB'!$D$17,4)+(C97-VLOOKUP(C97,EB!$A$4:'EB'!$D$17,1))*VLOOKUP(C97,EB!$A$4:'EB'!$D$17,2),C97*EB!$B$17)))/0.05,0)*0.05)&lt;=25,0,(ROUND(IF(C97&lt;=0,0,IF(C97&lt;EB!$A$4,C97*EB!$B$3,IF(C97&lt;EB!$A$17,VLOOKUP(C97,EB!$A$4:'EB'!$D$17,4)+(C97-VLOOKUP(C97,EB!$A$4:'EB'!$D$17,1))*VLOOKUP(C97,EB!$A$4:'EB'!$D$17,2),C97*EB!$B$17)))/0.05,0)*0.05))</f>
        <v>#REF!</v>
      </c>
      <c r="D98" s="54" t="e">
        <f>IF((ROUND(IF(C97&lt;=0,0,IF(C97&lt;EB!$F$4,C97*EB!$G$3,IF(C97&lt;EB!$F$14,VLOOKUP(C97,EB!$F$4:'EB'!$I$14,4)+(C97-VLOOKUP(C97,EB!$F$4:'EB'!$I$14,1))*VLOOKUP(C97,EB!$F$4:'EB'!$I$14,2),C97*EB!$G$14)))/0.05,0)*0.05)&lt;=25,0,(ROUND(IF(C97&lt;=0,0,IF(C97&lt;EB!$F$4,C97*EB!$G$3,IF(C97&lt;EB!$F$14,VLOOKUP(C97,EB!$F$4:'EB'!$I$14,4)+(C97-VLOOKUP(C97,EB!$F$4:'EB'!$I$14,1))*VLOOKUP(C97,EB!$F$4:'EB'!$I$14,2),C97*EB!$G$14)))/0.05,0)*0.05))</f>
        <v>#REF!</v>
      </c>
      <c r="E98" s="54" t="e">
        <f>IF((ROUND(IF(C97&lt;=0,0,IF(C97&lt;EB!$A$24,C97*EB!$B$23,IF(C97&lt;EB!$A$38,VLOOKUP(C97,EB!$A$24:'EB'!$D$38,4)+(C97-VLOOKUP(C97,EB!$A$24:'EB'!$D$38,1))*VLOOKUP(C97,EB!$A$24:'EB'!$D$38,2),C97*EB!$B$38)))/0.05,0)*0.05)&lt;=25,0,(ROUND(IF(C97&lt;=0,0,IF(C97&lt;EB!$A$24,C97*EB!$B$23,IF(C97&lt;EB!$A$38,VLOOKUP(C97,EB!$A$24:'EB'!$D$38,4)+(C97-VLOOKUP(C97,EB!$A$24:'EB'!$D$38,1))*VLOOKUP(C97,EB!$A$24:'EB'!$D$38,2),C97*EB!$B$38)))/0.05,0)*0.05))</f>
        <v>#REF!</v>
      </c>
      <c r="F98" s="54" t="e">
        <f>IF((ROUND(IF(C97&lt;=0,0,IF(C97&lt;EB!$F$24,C97*EB!$G$23,IF(C97&lt;EB!$F$34,VLOOKUP(C97,EB!$F$24:'EB'!$I$34,4)+(C97-VLOOKUP(C97,EB!$F$24:'EB'!$I$34,1))*VLOOKUP(C97,EB!$F$24:'EB'!$I$34,2),C97*EB!$G$34)))/0.05,0)*0.05)&lt;=25,0,(ROUND(IF(C97&lt;=0,0,IF(C97&lt;EB!$F$24,C97*EB!$G$23,IF(C97&lt;EB!$F$34,VLOOKUP(C97,EB!$F$24:'EB'!$I$34,4)+(C97-VLOOKUP(C97,EB!$F$24:'EB'!$I$34,1))*VLOOKUP(C97,EB!$F$24:'EB'!$I$34,2),C97*EB!$G$34)))/0.05,0)*0.05))</f>
        <v>#REF!</v>
      </c>
      <c r="G98" s="54" t="e">
        <f>IF((ROUND(IF(C97&lt;=0,0,IF(C97&lt;EB!$A$45,C97*EB!$B$44,IF(C97&lt;EB!$A$58,VLOOKUP(C97,EB!$A$45:'EB'!$D$58,4)+(C97-VLOOKUP(C97,EB!$A$45:'EB'!$D$58,1))*VLOOKUP(C97,EB!$A$45:'EB'!$D$58,2),C97*EB!$B$58)))/0.05,0)*0.05)&lt;=25,0,(ROUND(IF(C97&lt;=0,0,IF(C97&lt;EB!$A$45,C97*EB!$B$44,IF(C97&lt;EB!$A$58,VLOOKUP(C97,EB!$A$45:'EB'!$D$58,4)+(C97-VLOOKUP(C97,EB!$A$45:'EB'!$D$58,1))*VLOOKUP(C97,EB!$A$45:'EB'!$D$58,2),C97*EB!$B$58)))/0.05,0)*0.05))</f>
        <v>#REF!</v>
      </c>
      <c r="H98" s="54" t="e">
        <f>IF((ROUND(IF(C97&lt;=0,0,IF(C97&lt;EB!$F$45,C97*EB!$G$44,IF(C97&lt;EB!$F$55,VLOOKUP(C97,EB!$F$45:'EB'!$I$55,4)+(C97-VLOOKUP(C97,EB!$F$45:'EB'!$I$55,1))*VLOOKUP(C97,EB!$F$45:'EB'!$I$55,2),C97*EB!$G$55)))/0.05,0)*0.05)&lt;=25,0,(ROUND(IF(C97&lt;=0,0,IF(C97&lt;EB!$F$45,C97*EB!$G$44,IF(C97&lt;EB!$F$55,VLOOKUP(C97,EB!$F$45:'EB'!$I$55,4)+(C97-VLOOKUP(C97,EB!$F$45:'EB'!$I$55,1))*VLOOKUP(C97,EB!$F$45:'EB'!$I$55,2),C97*EB!$G$55)))/0.05,0)*0.05))</f>
        <v>#REF!</v>
      </c>
      <c r="I98" s="55" t="e">
        <f>IF((ROUND(IF(C97&lt;=0,0,IF(C97&lt;EB!$A$65,C97*EB!$B$64,IF(C97&lt;EB!$A$78,VLOOKUP(C97,EB!$A$65:'EB'!$D$78,4)+(C97-VLOOKUP(C97,EB!$A$65:'EB'!$D$78,1))*VLOOKUP(C97,EB!$A$65:'EB'!$D$78,2),C97*EB!$B$78)))/0.05,0)*0.05)&lt;=25,0,(ROUND(IF(C97&lt;=0,0,IF(C97&lt;EB!$A$65,C97*EB!$B$64,IF(C97&lt;EB!$A$78,VLOOKUP(C97,EB!$A$65:'EB'!$D$78,4)+(C97-VLOOKUP(C97,EB!$A$65:'EB'!$D$78,1))*VLOOKUP(C97,EB!$A$65:'EB'!$D$78,2),C97*EB!$B$78)))/0.05,0)*0.05))</f>
        <v>#REF!</v>
      </c>
      <c r="J98" s="55" t="e">
        <f>IF((ROUND(IF(C97&lt;=0,0,IF(C97&lt;EB!$F$65,C97*EB!$G$64,IF(C97&lt;EB!$F$75,VLOOKUP(C97,EB!$F$65:'EB'!$I$75,4)+(C97-VLOOKUP(C97,EB!$F$65:'EB'!$I$75,1))*VLOOKUP(C97,EB!$F$65:'EB'!$I$75,2),C97*EB!$G$75)))/0.05,0)*0.05)&lt;=25,0,(ROUND(IF(C97&lt;=0,0,IF(C97&lt;EB!$F$65,C97*EB!$G$64,IF(C97&lt;EB!$F$75,VLOOKUP(C97,EB!$F$65:'EB'!$I$75,4)+(C97-VLOOKUP(C97,EB!$F$65:'EB'!$I$75,1))*VLOOKUP(C97,EB!$F$65:'EB'!$I$75,2),C97*EB!$G$75)))/0.05,0)*0.05))</f>
        <v>#REF!</v>
      </c>
      <c r="K98" s="46"/>
    </row>
    <row r="99" spans="3:21" ht="14.25">
      <c r="C99" s="56" t="e">
        <f>IF((ROUND(IF(D97&lt;=0,0,IF(D97&lt;EB!$A$4,D97*EB!$B$3,IF(D97&lt;EB!$A$17,VLOOKUP(D97,EB!$A$4:'EB'!$D$17,4)+(D97-VLOOKUP(D97,EB!$A$4:'EB'!$D$17,1))*VLOOKUP(D97,EB!$A$4:'EB'!$D$17,2),D97*EB!$B$17)))/0.05,0)*0.05)&lt;=25,0,(ROUND(IF(D97&lt;=0,0,IF(D97&lt;EB!$A$4,D97*EB!$B$3,IF(D97&lt;EB!$A$17,VLOOKUP(D97,EB!$A$4:'EB'!$D$17,4)+(D97-VLOOKUP(D97,EB!$A$4:'EB'!$D$17,1))*VLOOKUP(D97,EB!$A$4:'EB'!$D$17,2),$D97*EB!$B$17)))/0.05,0)*0.05))</f>
        <v>#REF!</v>
      </c>
      <c r="D99" s="56" t="e">
        <f>IF((ROUND(IF(D97&lt;=0,0,IF(D97&lt;EB!$F$4,D97*EB!$G$3,IF(D97&lt;EB!$F$14,VLOOKUP(D97,EB!$F$4:'EB'!$I$14,4)+(D97-VLOOKUP(D97,EB!$F$4:'EB'!$I$14,1))*VLOOKUP(D97,EB!$F$4:'EB'!$I$14,2),D97*EB!$G$14)))/0.05,0)*0.05)&lt;=25,0,(ROUND(IF(D97&lt;=0,0,IF(D97&lt;EB!$F$4,D97*EB!$G$3,IF(D97&lt;EB!$F$14,VLOOKUP(D97,EB!$F$4:'EB'!$I$14,4)+(D97-VLOOKUP(D97,EB!$F$4:'EB'!$I$14,1))*VLOOKUP(D97,EB!$F$4:'EB'!$I$14,2),D97*EB!$G$14)))/0.05,0)*0.05))</f>
        <v>#REF!</v>
      </c>
      <c r="E99" s="56" t="e">
        <f>IF((ROUND(IF(D97&lt;=0,0,IF(D97&lt;EB!$A$24,D97*EB!$B$23,IF(D97&lt;EB!$A$38,VLOOKUP(D97,EB!$A$24:'EB'!$D$38,4)+(D97-VLOOKUP(D97,EB!$A$24:'EB'!$D$38,1))*VLOOKUP(D97,EB!$A$24:'EB'!$D$38,2),D97*EB!$B$38)))/0.05,0)*0.05)&lt;=25,0,(ROUND(IF(D97&lt;=0,0,IF(D97&lt;EB!$A$24,D97*EB!$B$23,IF(D97&lt;EB!$A$38,VLOOKUP(D97,EB!$A$24:'EB'!$D$38,4)+(D97-VLOOKUP(D97,EB!$A$24:'EB'!$D$38,1))*VLOOKUP(D97,EB!$A$24:'EB'!$D$38,2),D97*EB!$B$38)))/0.05,0)*0.05))</f>
        <v>#REF!</v>
      </c>
      <c r="F99" s="56" t="e">
        <f>IF((ROUND(IF(D97&lt;=0,0,IF(D97&lt;EB!$F$24,D97*EB!$G$23,IF(D97&lt;EB!$F$34,VLOOKUP(D97,EB!$F$24:'EB'!$I$34,4)+(D97-VLOOKUP(D97,EB!$F$24:'EB'!$I$34,1))*VLOOKUP(D97,EB!$F$24:'EB'!$I$34,2),D97*EB!$G$34)))/0.05,0)*0.05)&lt;=25,0,(ROUND(IF(D97&lt;=0,0,IF(D97&lt;EB!$F$24,D97*EB!$G$23,IF(D97&lt;EB!$F$34,VLOOKUP(D97,EB!$F$24:'EB'!$I$34,4)+(D97-VLOOKUP(D97,EB!$F$24:'EB'!$I$34,1))*VLOOKUP(D97,EB!$F$24:'EB'!$I$34,2),D97*EB!$G$34)))/0.05,0)*0.05))</f>
        <v>#REF!</v>
      </c>
      <c r="G99" s="56" t="e">
        <f>IF((ROUND(IF(D97&lt;=0,0,IF(D97&lt;EB!$A$45,D97*EB!$B$44,IF(D97&lt;EB!$A$58,VLOOKUP(D97,EB!$A$45:'EB'!$D$58,4)+(D97-VLOOKUP(D97,EB!$A$45:'EB'!$D$58,1))*VLOOKUP(D97,EB!$A$45:'EB'!$D$58,2),D97*EB!$B$58)))/0.05,0)*0.05)&lt;=25,0,(ROUND(IF(D97&lt;=0,0,IF(D97&lt;EB!$A$45,D97*EB!$B$44,IF(D97&lt;EB!$A$58,VLOOKUP(D97,EB!$A$45:'EB'!$D$58,4)+(D97-VLOOKUP(D97,EB!$A$45:'EB'!$D$58,1))*VLOOKUP(D97,EB!$A$45:'EB'!$D$58,2),D97*EB!$B$58)))/0.05,0)*0.05))</f>
        <v>#REF!</v>
      </c>
      <c r="H99" s="56" t="e">
        <f>IF((ROUND(IF(D97&lt;=0,0,IF(D97&lt;EB!$F$45,D97*EB!$G$44,IF(D97&lt;EB!$F$55,VLOOKUP(D97,EB!$F$45:'EB'!$I$55,4)+(D97-VLOOKUP(D97,EB!$F$45:'EB'!$I$55,1))*VLOOKUP(D97,EB!$F$45:'EB'!$I$55,2),D97*EB!$G$55)))/0.05,0)*0.05)&lt;=25,0,(ROUND(IF(D97&lt;=0,0,IF(D97&lt;EB!$F$45,D97*EB!$G$44,IF(D97&lt;EB!$F$55,VLOOKUP(D97,EB!$F$45:'EB'!$I$55,4)+(D97-VLOOKUP(D97,EB!$F$45:'EB'!$I$55,1))*VLOOKUP(D97,EB!$F$45:'EB'!$I$55,2),D97*EB!$G$55)))/0.05,0)*0.05))</f>
        <v>#REF!</v>
      </c>
      <c r="I99" s="57" t="e">
        <f>IF((ROUND(IF(D97&lt;=0,0,IF(D97&lt;EB!$A$65,D97*EB!$B$64,IF(D97&lt;EB!$A$78,VLOOKUP(D97,EB!$A$65:'EB'!$D$78,4)+(D97-VLOOKUP(D97,EB!$A$65:'EB'!$D$78,1))*VLOOKUP(D97,EB!$A$65:'EB'!$D$78,2),D97*EB!$B$78)))/0.05,0)*0.05)&lt;=25,0,(ROUND(IF(D97&lt;=0,0,IF(D97&lt;EB!$A$65,D97*EB!$B$64,IF(D97&lt;EB!$A$78,VLOOKUP(D97,EB!$A$65:'EB'!$D$78,4)+(D97-VLOOKUP(D97,EB!$A$65:'EB'!$D$78,1))*VLOOKUP(D97,EB!$A$65:'EB'!$D$78,2),D97*EB!$B$78)))/0.05,0)*0.05))</f>
        <v>#REF!</v>
      </c>
      <c r="J99" s="57" t="e">
        <f>IF((ROUND(IF(D97&lt;=0,0,IF(D97&lt;EB!$F$65,D97*EB!$G$64,IF(D97&lt;EB!$F$75,VLOOKUP(D97,EB!$F$65:'EB'!$I$75,4)+(D97-VLOOKUP(D97,EB!$F$65:'EB'!$I$75,1))*VLOOKUP(D97,EB!$F$65:'EB'!$I$75,2),D97*EB!$G$75)))/0.05,0)*0.05)&lt;=25,0,(ROUND(IF(D97&lt;=0,0,IF(D97&lt;EB!$F$65,D97*EB!$G$64,IF(D97&lt;EB!$F$75,VLOOKUP(D97,EB!$F$65:'EB'!$I$75,4)+(D97-VLOOKUP(D97,EB!$F$65:'EB'!$I$75,1))*VLOOKUP(D97,EB!$F$65:'EB'!$I$75,2),D97*EB!$G$75)))/0.05,0)*0.05))</f>
        <v>#REF!</v>
      </c>
      <c r="K99" s="46"/>
    </row>
    <row r="100" spans="3:21" ht="14.25">
      <c r="C100" s="58"/>
      <c r="D100" s="45"/>
      <c r="E100" s="45"/>
      <c r="F100" s="45"/>
      <c r="G100" s="45"/>
      <c r="H100" s="45"/>
      <c r="I100" s="46"/>
      <c r="J100" s="46"/>
      <c r="K100" s="46"/>
    </row>
    <row r="101" spans="3:21">
      <c r="C101" s="59"/>
      <c r="D101" s="60"/>
      <c r="E101" s="61"/>
      <c r="F101" s="60"/>
      <c r="G101" s="61"/>
      <c r="H101" s="62"/>
      <c r="I101" s="62"/>
      <c r="J101" s="63"/>
      <c r="K101" s="64" t="e">
        <f>SUM(K103:K128)</f>
        <v>#REF!</v>
      </c>
      <c r="M101" s="59"/>
      <c r="N101" s="60"/>
      <c r="O101" s="61"/>
      <c r="P101" s="60"/>
      <c r="Q101" s="61"/>
      <c r="R101" s="62"/>
      <c r="S101" s="62"/>
      <c r="T101" s="63"/>
      <c r="U101" s="64" t="e">
        <f>SUM(U103:U128)</f>
        <v>#REF!</v>
      </c>
    </row>
    <row r="102" spans="3:21">
      <c r="C102" s="65"/>
      <c r="D102" s="66"/>
      <c r="E102" s="67"/>
      <c r="F102" s="66"/>
      <c r="G102" s="67"/>
      <c r="H102" s="68"/>
      <c r="I102" s="68"/>
      <c r="J102" s="69"/>
      <c r="K102" s="70"/>
      <c r="M102" s="65"/>
      <c r="N102" s="66"/>
      <c r="O102" s="67"/>
      <c r="P102" s="66"/>
      <c r="Q102" s="67"/>
      <c r="R102" s="68"/>
      <c r="S102" s="68"/>
      <c r="T102" s="69"/>
      <c r="U102" s="70"/>
    </row>
    <row r="103" spans="3:21">
      <c r="C103" s="65">
        <v>1995</v>
      </c>
      <c r="D103" s="66" t="e">
        <f>IF(#REF!&lt;34700,34700,IF(#REF!&gt;35064,0,#REF!))</f>
        <v>#REF!</v>
      </c>
      <c r="E103" s="67" t="e">
        <f t="shared" ref="E103:E128" si="9">D103</f>
        <v>#REF!</v>
      </c>
      <c r="F103" s="66" t="e">
        <f>IF(#REF!&gt;35064,35064,IF(#REF!&lt;34700,0,#REF!))</f>
        <v>#REF!</v>
      </c>
      <c r="G103" s="67" t="e">
        <f t="shared" ref="G103:G128" si="10">F103</f>
        <v>#REF!</v>
      </c>
      <c r="H103" s="68" t="e">
        <f t="shared" ref="H103:H128" si="11">DAYS360(E103,G103+1,FALSE)</f>
        <v>#REF!</v>
      </c>
      <c r="I103" s="68" t="e">
        <f t="shared" ref="I103:I128" si="12">IF(H103&lt;1,0,IF(H103&gt;360,0,H103))</f>
        <v>#REF!</v>
      </c>
      <c r="J103" s="69">
        <v>0.05</v>
      </c>
      <c r="K103" s="70" t="e">
        <f>ROUND((((#REF!*J103)/360)*I103)/0.05,0)*0.05</f>
        <v>#REF!</v>
      </c>
      <c r="M103" s="65">
        <v>1995</v>
      </c>
      <c r="N103" s="66" t="e">
        <f>IF(#REF!&lt;34700,34700,IF(#REF!&gt;35064,0,#REF!))</f>
        <v>#REF!</v>
      </c>
      <c r="O103" s="67" t="e">
        <f t="shared" ref="O103:O128" si="13">N103</f>
        <v>#REF!</v>
      </c>
      <c r="P103" s="66" t="e">
        <f>IF(#REF!&gt;35064,35064,IF(#REF!&lt;34700,0,#REF!))</f>
        <v>#REF!</v>
      </c>
      <c r="Q103" s="67" t="e">
        <f t="shared" ref="Q103:Q128" si="14">P103</f>
        <v>#REF!</v>
      </c>
      <c r="R103" s="68" t="e">
        <f t="shared" ref="R103:R128" si="15">DAYS360(O103,Q103+1,FALSE)</f>
        <v>#REF!</v>
      </c>
      <c r="S103" s="68" t="e">
        <f t="shared" ref="S103:S128" si="16">IF(R103&lt;1,0,IF(R103&gt;360,0,R103))</f>
        <v>#REF!</v>
      </c>
      <c r="T103" s="69">
        <v>0.05</v>
      </c>
      <c r="U103" s="70" t="e">
        <f>ROUND((((#REF!*T103)/360)*S103)/0.05,0)*0.05</f>
        <v>#REF!</v>
      </c>
    </row>
    <row r="104" spans="3:21">
      <c r="C104" s="65">
        <v>1996</v>
      </c>
      <c r="D104" s="66" t="e">
        <f>IF(#REF!&lt;35065,35065,IF(#REF!&gt;35430,0,#REF!))</f>
        <v>#REF!</v>
      </c>
      <c r="E104" s="67" t="e">
        <f t="shared" si="9"/>
        <v>#REF!</v>
      </c>
      <c r="F104" s="66" t="e">
        <f>IF(#REF!&gt;35430,35430,IF(#REF!&lt;35065,0,#REF!))</f>
        <v>#REF!</v>
      </c>
      <c r="G104" s="67" t="e">
        <f t="shared" si="10"/>
        <v>#REF!</v>
      </c>
      <c r="H104" s="68" t="e">
        <f t="shared" si="11"/>
        <v>#REF!</v>
      </c>
      <c r="I104" s="68" t="e">
        <f t="shared" si="12"/>
        <v>#REF!</v>
      </c>
      <c r="J104" s="69">
        <v>0.05</v>
      </c>
      <c r="K104" s="70" t="e">
        <f>ROUND((((#REF!*J104)/360)*I104)/0.05,0)*0.05</f>
        <v>#REF!</v>
      </c>
      <c r="M104" s="65">
        <v>1996</v>
      </c>
      <c r="N104" s="66" t="e">
        <f>IF(#REF!&lt;35065,35065,IF(#REF!&gt;35430,0,#REF!))</f>
        <v>#REF!</v>
      </c>
      <c r="O104" s="67" t="e">
        <f t="shared" si="13"/>
        <v>#REF!</v>
      </c>
      <c r="P104" s="66" t="e">
        <f>IF(#REF!&gt;35430,35430,IF(#REF!&lt;35065,0,#REF!))</f>
        <v>#REF!</v>
      </c>
      <c r="Q104" s="67" t="e">
        <f t="shared" si="14"/>
        <v>#REF!</v>
      </c>
      <c r="R104" s="68" t="e">
        <f t="shared" si="15"/>
        <v>#REF!</v>
      </c>
      <c r="S104" s="68" t="e">
        <f t="shared" si="16"/>
        <v>#REF!</v>
      </c>
      <c r="T104" s="69">
        <v>0.05</v>
      </c>
      <c r="U104" s="70" t="e">
        <f>ROUND((((#REF!*T104)/360)*S104)/0.05,0)*0.05</f>
        <v>#REF!</v>
      </c>
    </row>
    <row r="105" spans="3:21">
      <c r="C105" s="65">
        <v>1997</v>
      </c>
      <c r="D105" s="66" t="e">
        <f>IF(#REF!&lt;35431,35431,IF(#REF!&gt;35795,0,#REF!))</f>
        <v>#REF!</v>
      </c>
      <c r="E105" s="67" t="e">
        <f t="shared" si="9"/>
        <v>#REF!</v>
      </c>
      <c r="F105" s="66" t="e">
        <f>IF(#REF!&gt;35795,35795,IF(#REF!&lt;35431,0,#REF!))</f>
        <v>#REF!</v>
      </c>
      <c r="G105" s="67" t="e">
        <f t="shared" si="10"/>
        <v>#REF!</v>
      </c>
      <c r="H105" s="68" t="e">
        <f t="shared" si="11"/>
        <v>#REF!</v>
      </c>
      <c r="I105" s="68" t="e">
        <f t="shared" si="12"/>
        <v>#REF!</v>
      </c>
      <c r="J105" s="69">
        <v>0.05</v>
      </c>
      <c r="K105" s="70" t="e">
        <f>ROUND((((#REF!*J105)/360)*I105)/0.05,0)*0.05</f>
        <v>#REF!</v>
      </c>
      <c r="M105" s="65">
        <v>1997</v>
      </c>
      <c r="N105" s="66" t="e">
        <f>IF(#REF!&lt;35431,35431,IF(#REF!&gt;35795,0,#REF!))</f>
        <v>#REF!</v>
      </c>
      <c r="O105" s="67" t="e">
        <f t="shared" si="13"/>
        <v>#REF!</v>
      </c>
      <c r="P105" s="66" t="e">
        <f>IF(#REF!&gt;35795,35795,IF(#REF!&lt;35431,0,#REF!))</f>
        <v>#REF!</v>
      </c>
      <c r="Q105" s="67" t="e">
        <f t="shared" si="14"/>
        <v>#REF!</v>
      </c>
      <c r="R105" s="68" t="e">
        <f t="shared" si="15"/>
        <v>#REF!</v>
      </c>
      <c r="S105" s="68" t="e">
        <f t="shared" si="16"/>
        <v>#REF!</v>
      </c>
      <c r="T105" s="69">
        <v>0.05</v>
      </c>
      <c r="U105" s="70" t="e">
        <f>ROUND((((#REF!*T105)/360)*S105)/0.05,0)*0.05</f>
        <v>#REF!</v>
      </c>
    </row>
    <row r="106" spans="3:21">
      <c r="C106" s="65">
        <v>1998</v>
      </c>
      <c r="D106" s="66" t="e">
        <f>IF(#REF!&lt;35796,35796,IF(#REF!&gt;36160,0,#REF!))</f>
        <v>#REF!</v>
      </c>
      <c r="E106" s="67" t="e">
        <f t="shared" si="9"/>
        <v>#REF!</v>
      </c>
      <c r="F106" s="66" t="e">
        <f>IF(#REF!&gt;36160,36160,IF(#REF!&lt;35796,0,#REF!))</f>
        <v>#REF!</v>
      </c>
      <c r="G106" s="67" t="e">
        <f t="shared" si="10"/>
        <v>#REF!</v>
      </c>
      <c r="H106" s="68" t="e">
        <f t="shared" si="11"/>
        <v>#REF!</v>
      </c>
      <c r="I106" s="68" t="e">
        <f t="shared" si="12"/>
        <v>#REF!</v>
      </c>
      <c r="J106" s="69">
        <v>0.05</v>
      </c>
      <c r="K106" s="70" t="e">
        <f>ROUND((((#REF!*J106)/360)*I106)/0.05,0)*0.05</f>
        <v>#REF!</v>
      </c>
      <c r="M106" s="65">
        <v>1998</v>
      </c>
      <c r="N106" s="66" t="e">
        <f>IF(#REF!&lt;35796,35796,IF(#REF!&gt;36160,0,#REF!))</f>
        <v>#REF!</v>
      </c>
      <c r="O106" s="67" t="e">
        <f t="shared" si="13"/>
        <v>#REF!</v>
      </c>
      <c r="P106" s="66" t="e">
        <f>IF(#REF!&gt;36160,36160,IF(#REF!&lt;35796,0,#REF!))</f>
        <v>#REF!</v>
      </c>
      <c r="Q106" s="67" t="e">
        <f t="shared" si="14"/>
        <v>#REF!</v>
      </c>
      <c r="R106" s="68" t="e">
        <f t="shared" si="15"/>
        <v>#REF!</v>
      </c>
      <c r="S106" s="68" t="e">
        <f t="shared" si="16"/>
        <v>#REF!</v>
      </c>
      <c r="T106" s="69">
        <v>0.05</v>
      </c>
      <c r="U106" s="70" t="e">
        <f>ROUND((((#REF!*T106)/360)*S106)/0.05,0)*0.05</f>
        <v>#REF!</v>
      </c>
    </row>
    <row r="107" spans="3:21">
      <c r="C107" s="65">
        <v>1999</v>
      </c>
      <c r="D107" s="66" t="e">
        <f>IF(#REF!&lt;36161,36161,IF(#REF!&gt;36525,0,#REF!))</f>
        <v>#REF!</v>
      </c>
      <c r="E107" s="67" t="e">
        <f t="shared" si="9"/>
        <v>#REF!</v>
      </c>
      <c r="F107" s="66" t="e">
        <f>IF(#REF!&gt;36525,36525,IF(#REF!&lt;36161,0,#REF!))</f>
        <v>#REF!</v>
      </c>
      <c r="G107" s="67" t="e">
        <f t="shared" si="10"/>
        <v>#REF!</v>
      </c>
      <c r="H107" s="68" t="e">
        <f t="shared" si="11"/>
        <v>#REF!</v>
      </c>
      <c r="I107" s="68" t="e">
        <f t="shared" si="12"/>
        <v>#REF!</v>
      </c>
      <c r="J107" s="69">
        <v>0.04</v>
      </c>
      <c r="K107" s="70" t="e">
        <f>ROUND((((#REF!*J107)/360)*I107)/0.05,0)*0.05</f>
        <v>#REF!</v>
      </c>
      <c r="M107" s="65">
        <v>1999</v>
      </c>
      <c r="N107" s="66" t="e">
        <f>IF(#REF!&lt;36161,36161,IF(#REF!&gt;36525,0,#REF!))</f>
        <v>#REF!</v>
      </c>
      <c r="O107" s="67" t="e">
        <f t="shared" si="13"/>
        <v>#REF!</v>
      </c>
      <c r="P107" s="66" t="e">
        <f>IF(#REF!&gt;36525,36525,IF(#REF!&lt;36161,0,#REF!))</f>
        <v>#REF!</v>
      </c>
      <c r="Q107" s="67" t="e">
        <f t="shared" si="14"/>
        <v>#REF!</v>
      </c>
      <c r="R107" s="68" t="e">
        <f t="shared" si="15"/>
        <v>#REF!</v>
      </c>
      <c r="S107" s="68" t="e">
        <f t="shared" si="16"/>
        <v>#REF!</v>
      </c>
      <c r="T107" s="69">
        <v>0.04</v>
      </c>
      <c r="U107" s="70" t="e">
        <f>ROUND((((#REF!*T107)/360)*S107)/0.05,0)*0.05</f>
        <v>#REF!</v>
      </c>
    </row>
    <row r="108" spans="3:21">
      <c r="C108" s="65">
        <v>2000</v>
      </c>
      <c r="D108" s="66" t="e">
        <f>IF(#REF!&lt;36526,36526,IF(#REF!&gt;36891,0,#REF!))</f>
        <v>#REF!</v>
      </c>
      <c r="E108" s="67" t="e">
        <f t="shared" si="9"/>
        <v>#REF!</v>
      </c>
      <c r="F108" s="66" t="e">
        <f>IF(#REF!&gt;36891,36891,IF(#REF!&lt;36526,0,#REF!))</f>
        <v>#REF!</v>
      </c>
      <c r="G108" s="67" t="e">
        <f t="shared" si="10"/>
        <v>#REF!</v>
      </c>
      <c r="H108" s="68" t="e">
        <f t="shared" si="11"/>
        <v>#REF!</v>
      </c>
      <c r="I108" s="68" t="e">
        <f t="shared" si="12"/>
        <v>#REF!</v>
      </c>
      <c r="J108" s="69">
        <v>0.04</v>
      </c>
      <c r="K108" s="70" t="e">
        <f>ROUND((((#REF!*J108)/360)*I108)/0.05,0)*0.05</f>
        <v>#REF!</v>
      </c>
      <c r="M108" s="65">
        <v>2000</v>
      </c>
      <c r="N108" s="66" t="e">
        <f>IF(#REF!&lt;36526,36526,IF(#REF!&gt;36891,0,#REF!))</f>
        <v>#REF!</v>
      </c>
      <c r="O108" s="67" t="e">
        <f t="shared" si="13"/>
        <v>#REF!</v>
      </c>
      <c r="P108" s="66" t="e">
        <f>IF(#REF!&gt;36891,36891,IF(#REF!&lt;36526,0,#REF!))</f>
        <v>#REF!</v>
      </c>
      <c r="Q108" s="67" t="e">
        <f t="shared" si="14"/>
        <v>#REF!</v>
      </c>
      <c r="R108" s="68" t="e">
        <f t="shared" si="15"/>
        <v>#REF!</v>
      </c>
      <c r="S108" s="68" t="e">
        <f t="shared" si="16"/>
        <v>#REF!</v>
      </c>
      <c r="T108" s="69">
        <v>0.04</v>
      </c>
      <c r="U108" s="70" t="e">
        <f>ROUND((((#REF!*T108)/360)*S108)/0.05,0)*0.05</f>
        <v>#REF!</v>
      </c>
    </row>
    <row r="109" spans="3:21">
      <c r="C109" s="65">
        <v>2001</v>
      </c>
      <c r="D109" s="66" t="e">
        <f>IF(#REF!&lt;36892,36892,IF(#REF!&gt;37256,0,#REF!))</f>
        <v>#REF!</v>
      </c>
      <c r="E109" s="67" t="e">
        <f t="shared" si="9"/>
        <v>#REF!</v>
      </c>
      <c r="F109" s="66" t="e">
        <f>IF(#REF!&gt;37256,37256,IF(#REF!&lt;36892,0,#REF!))</f>
        <v>#REF!</v>
      </c>
      <c r="G109" s="67" t="e">
        <f t="shared" si="10"/>
        <v>#REF!</v>
      </c>
      <c r="H109" s="68" t="e">
        <f t="shared" si="11"/>
        <v>#REF!</v>
      </c>
      <c r="I109" s="68" t="e">
        <f t="shared" si="12"/>
        <v>#REF!</v>
      </c>
      <c r="J109" s="69">
        <v>4.4999999999999998E-2</v>
      </c>
      <c r="K109" s="70" t="e">
        <f>ROUND((((#REF!*J109)/360)*I109)/0.05,0)*0.05</f>
        <v>#REF!</v>
      </c>
      <c r="M109" s="65">
        <v>2001</v>
      </c>
      <c r="N109" s="66" t="e">
        <f>IF(#REF!&lt;36892,36892,IF(#REF!&gt;37256,0,#REF!))</f>
        <v>#REF!</v>
      </c>
      <c r="O109" s="67" t="e">
        <f t="shared" si="13"/>
        <v>#REF!</v>
      </c>
      <c r="P109" s="66" t="e">
        <f>IF(#REF!&gt;37256,37256,IF(#REF!&lt;36892,0,#REF!))</f>
        <v>#REF!</v>
      </c>
      <c r="Q109" s="67" t="e">
        <f t="shared" si="14"/>
        <v>#REF!</v>
      </c>
      <c r="R109" s="68" t="e">
        <f t="shared" si="15"/>
        <v>#REF!</v>
      </c>
      <c r="S109" s="68" t="e">
        <f t="shared" si="16"/>
        <v>#REF!</v>
      </c>
      <c r="T109" s="69">
        <v>4.4999999999999998E-2</v>
      </c>
      <c r="U109" s="70" t="e">
        <f>ROUND((((#REF!*T109)/360)*S109)/0.05,0)*0.05</f>
        <v>#REF!</v>
      </c>
    </row>
    <row r="110" spans="3:21">
      <c r="C110" s="65">
        <v>2002</v>
      </c>
      <c r="D110" s="66" t="e">
        <f>IF(#REF!&lt;37257,37257,IF(#REF!&gt;37621,0,#REF!))</f>
        <v>#REF!</v>
      </c>
      <c r="E110" s="67" t="e">
        <f t="shared" si="9"/>
        <v>#REF!</v>
      </c>
      <c r="F110" s="66" t="e">
        <f>IF(#REF!&gt;37621,37621,IF(#REF!&lt;37257,0,#REF!))</f>
        <v>#REF!</v>
      </c>
      <c r="G110" s="67" t="e">
        <f t="shared" si="10"/>
        <v>#REF!</v>
      </c>
      <c r="H110" s="68" t="e">
        <f t="shared" si="11"/>
        <v>#REF!</v>
      </c>
      <c r="I110" s="68" t="e">
        <f t="shared" si="12"/>
        <v>#REF!</v>
      </c>
      <c r="J110" s="69">
        <v>0.04</v>
      </c>
      <c r="K110" s="70" t="e">
        <f>ROUND((((#REF!*J110)/360)*I110)/0.05,0)*0.05</f>
        <v>#REF!</v>
      </c>
      <c r="M110" s="65">
        <v>2002</v>
      </c>
      <c r="N110" s="66" t="e">
        <f>IF(#REF!&lt;37257,37257,IF(#REF!&gt;37621,0,#REF!))</f>
        <v>#REF!</v>
      </c>
      <c r="O110" s="67" t="e">
        <f t="shared" si="13"/>
        <v>#REF!</v>
      </c>
      <c r="P110" s="66" t="e">
        <f>IF(#REF!&gt;37621,37621,IF(#REF!&lt;37257,0,#REF!))</f>
        <v>#REF!</v>
      </c>
      <c r="Q110" s="67" t="e">
        <f t="shared" si="14"/>
        <v>#REF!</v>
      </c>
      <c r="R110" s="68" t="e">
        <f t="shared" si="15"/>
        <v>#REF!</v>
      </c>
      <c r="S110" s="68" t="e">
        <f t="shared" si="16"/>
        <v>#REF!</v>
      </c>
      <c r="T110" s="69">
        <v>0.04</v>
      </c>
      <c r="U110" s="70" t="e">
        <f>ROUND((((#REF!*T110)/360)*S110)/0.05,0)*0.05</f>
        <v>#REF!</v>
      </c>
    </row>
    <row r="111" spans="3:21">
      <c r="C111" s="71">
        <v>2003</v>
      </c>
      <c r="D111" s="66" t="e">
        <f>IF(#REF!&lt;37622,37622,IF(#REF!&gt;37986,0,#REF!))</f>
        <v>#REF!</v>
      </c>
      <c r="E111" s="67" t="e">
        <f t="shared" si="9"/>
        <v>#REF!</v>
      </c>
      <c r="F111" s="66" t="e">
        <f>IF(#REF!&gt;37986,37986,IF(#REF!&lt;37622,0,#REF!))</f>
        <v>#REF!</v>
      </c>
      <c r="G111" s="67" t="e">
        <f t="shared" si="10"/>
        <v>#REF!</v>
      </c>
      <c r="H111" s="68" t="e">
        <f t="shared" si="11"/>
        <v>#REF!</v>
      </c>
      <c r="I111" s="68" t="e">
        <f t="shared" si="12"/>
        <v>#REF!</v>
      </c>
      <c r="J111" s="69">
        <v>0.04</v>
      </c>
      <c r="K111" s="70" t="e">
        <f>ROUND((((#REF!*J111)/360)*I111)/0.05,0)*0.05</f>
        <v>#REF!</v>
      </c>
      <c r="M111" s="71">
        <v>2003</v>
      </c>
      <c r="N111" s="66" t="e">
        <f>IF(#REF!&lt;37622,37622,IF(#REF!&gt;37986,0,#REF!))</f>
        <v>#REF!</v>
      </c>
      <c r="O111" s="67" t="e">
        <f t="shared" si="13"/>
        <v>#REF!</v>
      </c>
      <c r="P111" s="66" t="e">
        <f>IF(#REF!&gt;37986,37986,IF(#REF!&lt;37622,0,#REF!))</f>
        <v>#REF!</v>
      </c>
      <c r="Q111" s="67" t="e">
        <f t="shared" si="14"/>
        <v>#REF!</v>
      </c>
      <c r="R111" s="68" t="e">
        <f t="shared" si="15"/>
        <v>#REF!</v>
      </c>
      <c r="S111" s="68" t="e">
        <f t="shared" si="16"/>
        <v>#REF!</v>
      </c>
      <c r="T111" s="69">
        <v>0.04</v>
      </c>
      <c r="U111" s="70" t="e">
        <f>ROUND((((#REF!*T111)/360)*S111)/0.05,0)*0.05</f>
        <v>#REF!</v>
      </c>
    </row>
    <row r="112" spans="3:21">
      <c r="C112" s="71">
        <v>2004</v>
      </c>
      <c r="D112" s="66" t="e">
        <f>IF(#REF!&lt;37987,37987,IF(#REF!&gt;38352,0,#REF!))</f>
        <v>#REF!</v>
      </c>
      <c r="E112" s="67" t="e">
        <f t="shared" si="9"/>
        <v>#REF!</v>
      </c>
      <c r="F112" s="66" t="e">
        <f>IF(#REF!&gt;38352,38352,IF(#REF!&lt;37987,0,#REF!))</f>
        <v>#REF!</v>
      </c>
      <c r="G112" s="67" t="e">
        <f t="shared" si="10"/>
        <v>#REF!</v>
      </c>
      <c r="H112" s="68" t="e">
        <f t="shared" si="11"/>
        <v>#REF!</v>
      </c>
      <c r="I112" s="68" t="e">
        <f t="shared" si="12"/>
        <v>#REF!</v>
      </c>
      <c r="J112" s="69">
        <v>3.5000000000000003E-2</v>
      </c>
      <c r="K112" s="70" t="e">
        <f>ROUND((((#REF!*J112)/360)*I112)/0.05,0)*0.05</f>
        <v>#REF!</v>
      </c>
      <c r="M112" s="71">
        <v>2004</v>
      </c>
      <c r="N112" s="66" t="e">
        <f>IF(#REF!&lt;37987,37987,IF(#REF!&gt;38352,0,#REF!))</f>
        <v>#REF!</v>
      </c>
      <c r="O112" s="67" t="e">
        <f t="shared" si="13"/>
        <v>#REF!</v>
      </c>
      <c r="P112" s="66" t="e">
        <f>IF(#REF!&gt;38352,38352,IF(#REF!&lt;37987,0,#REF!))</f>
        <v>#REF!</v>
      </c>
      <c r="Q112" s="67" t="e">
        <f t="shared" si="14"/>
        <v>#REF!</v>
      </c>
      <c r="R112" s="68" t="e">
        <f t="shared" si="15"/>
        <v>#REF!</v>
      </c>
      <c r="S112" s="68" t="e">
        <f t="shared" si="16"/>
        <v>#REF!</v>
      </c>
      <c r="T112" s="69">
        <v>3.5000000000000003E-2</v>
      </c>
      <c r="U112" s="70" t="e">
        <f>ROUND((((#REF!*T112)/360)*S112)/0.05,0)*0.05</f>
        <v>#REF!</v>
      </c>
    </row>
    <row r="113" spans="3:21">
      <c r="C113" s="71">
        <v>2005</v>
      </c>
      <c r="D113" s="66" t="e">
        <f>IF(#REF!&lt;38353,38353,IF(#REF!&gt;38717,0,#REF!))</f>
        <v>#REF!</v>
      </c>
      <c r="E113" s="67" t="e">
        <f t="shared" si="9"/>
        <v>#REF!</v>
      </c>
      <c r="F113" s="66" t="e">
        <f>IF(#REF!&gt;38717,38717,IF(#REF!&lt;38353,0,#REF!))</f>
        <v>#REF!</v>
      </c>
      <c r="G113" s="67" t="e">
        <f t="shared" si="10"/>
        <v>#REF!</v>
      </c>
      <c r="H113" s="68" t="e">
        <f t="shared" si="11"/>
        <v>#REF!</v>
      </c>
      <c r="I113" s="68" t="e">
        <f t="shared" si="12"/>
        <v>#REF!</v>
      </c>
      <c r="J113" s="69">
        <v>3.5000000000000003E-2</v>
      </c>
      <c r="K113" s="70" t="e">
        <f>ROUND((((#REF!*J113)/360)*I113)/0.05,0)*0.05</f>
        <v>#REF!</v>
      </c>
      <c r="M113" s="71">
        <v>2005</v>
      </c>
      <c r="N113" s="66" t="e">
        <f>IF(#REF!&lt;38353,38353,IF(#REF!&gt;38717,0,#REF!))</f>
        <v>#REF!</v>
      </c>
      <c r="O113" s="67" t="e">
        <f t="shared" si="13"/>
        <v>#REF!</v>
      </c>
      <c r="P113" s="66" t="e">
        <f>IF(#REF!&gt;38717,38717,IF(#REF!&lt;38353,0,#REF!))</f>
        <v>#REF!</v>
      </c>
      <c r="Q113" s="67" t="e">
        <f t="shared" si="14"/>
        <v>#REF!</v>
      </c>
      <c r="R113" s="68" t="e">
        <f t="shared" si="15"/>
        <v>#REF!</v>
      </c>
      <c r="S113" s="68" t="e">
        <f t="shared" si="16"/>
        <v>#REF!</v>
      </c>
      <c r="T113" s="69">
        <v>3.5000000000000003E-2</v>
      </c>
      <c r="U113" s="70" t="e">
        <f>ROUND((((#REF!*T113)/360)*S113)/0.05,0)*0.05</f>
        <v>#REF!</v>
      </c>
    </row>
    <row r="114" spans="3:21">
      <c r="C114" s="71">
        <v>2006</v>
      </c>
      <c r="D114" s="66" t="e">
        <f>IF(#REF!&lt;38718,38718,IF(#REF!&gt;39082,0,#REF!))</f>
        <v>#REF!</v>
      </c>
      <c r="E114" s="67" t="e">
        <f t="shared" si="9"/>
        <v>#REF!</v>
      </c>
      <c r="F114" s="66" t="e">
        <f>IF(#REF!&gt;39082,39082,IF(#REF!&lt;38718,0,#REF!))</f>
        <v>#REF!</v>
      </c>
      <c r="G114" s="67" t="e">
        <f t="shared" si="10"/>
        <v>#REF!</v>
      </c>
      <c r="H114" s="68" t="e">
        <f t="shared" si="11"/>
        <v>#REF!</v>
      </c>
      <c r="I114" s="68" t="e">
        <f t="shared" si="12"/>
        <v>#REF!</v>
      </c>
      <c r="J114" s="69">
        <v>3.5000000000000003E-2</v>
      </c>
      <c r="K114" s="70" t="e">
        <f>ROUND((((#REF!*J114)/360)*I114)/0.05,0)*0.05</f>
        <v>#REF!</v>
      </c>
      <c r="M114" s="71">
        <v>2006</v>
      </c>
      <c r="N114" s="66" t="e">
        <f>IF(#REF!&lt;38718,38718,IF(#REF!&gt;39082,0,#REF!))</f>
        <v>#REF!</v>
      </c>
      <c r="O114" s="67" t="e">
        <f t="shared" si="13"/>
        <v>#REF!</v>
      </c>
      <c r="P114" s="66" t="e">
        <f>IF(#REF!&gt;39082,39082,IF(#REF!&lt;38718,0,#REF!))</f>
        <v>#REF!</v>
      </c>
      <c r="Q114" s="67" t="e">
        <f t="shared" si="14"/>
        <v>#REF!</v>
      </c>
      <c r="R114" s="68" t="e">
        <f t="shared" si="15"/>
        <v>#REF!</v>
      </c>
      <c r="S114" s="68" t="e">
        <f t="shared" si="16"/>
        <v>#REF!</v>
      </c>
      <c r="T114" s="69">
        <v>3.5000000000000003E-2</v>
      </c>
      <c r="U114" s="70" t="e">
        <f>ROUND((((#REF!*T114)/360)*S114)/0.05,0)*0.05</f>
        <v>#REF!</v>
      </c>
    </row>
    <row r="115" spans="3:21">
      <c r="C115" s="71">
        <v>2007</v>
      </c>
      <c r="D115" s="66" t="e">
        <f>IF(#REF!&lt;39083,39083,IF(#REF!&gt;39447,0,#REF!))</f>
        <v>#REF!</v>
      </c>
      <c r="E115" s="67" t="e">
        <f t="shared" si="9"/>
        <v>#REF!</v>
      </c>
      <c r="F115" s="66" t="e">
        <f>IF(#REF!&gt;39447,39447,IF(#REF!&lt;39083,0,#REF!))</f>
        <v>#REF!</v>
      </c>
      <c r="G115" s="67" t="e">
        <f t="shared" si="10"/>
        <v>#REF!</v>
      </c>
      <c r="H115" s="68" t="e">
        <f t="shared" si="11"/>
        <v>#REF!</v>
      </c>
      <c r="I115" s="68" t="e">
        <f t="shared" si="12"/>
        <v>#REF!</v>
      </c>
      <c r="J115" s="69">
        <v>3.5000000000000003E-2</v>
      </c>
      <c r="K115" s="70" t="e">
        <f>ROUND((((#REF!*J115)/360)*I115)/0.05,0)*0.05</f>
        <v>#REF!</v>
      </c>
      <c r="M115" s="71">
        <v>2007</v>
      </c>
      <c r="N115" s="66" t="e">
        <f>IF(#REF!&lt;39083,39083,IF(#REF!&gt;39447,0,#REF!))</f>
        <v>#REF!</v>
      </c>
      <c r="O115" s="67" t="e">
        <f t="shared" si="13"/>
        <v>#REF!</v>
      </c>
      <c r="P115" s="66" t="e">
        <f>IF(#REF!&gt;39447,39447,IF(#REF!&lt;39083,0,#REF!))</f>
        <v>#REF!</v>
      </c>
      <c r="Q115" s="67" t="e">
        <f t="shared" si="14"/>
        <v>#REF!</v>
      </c>
      <c r="R115" s="68" t="e">
        <f t="shared" si="15"/>
        <v>#REF!</v>
      </c>
      <c r="S115" s="68" t="e">
        <f t="shared" si="16"/>
        <v>#REF!</v>
      </c>
      <c r="T115" s="69">
        <v>3.5000000000000003E-2</v>
      </c>
      <c r="U115" s="70" t="e">
        <f>ROUND((((#REF!*T115)/360)*S115)/0.05,0)*0.05</f>
        <v>#REF!</v>
      </c>
    </row>
    <row r="116" spans="3:21">
      <c r="C116" s="71">
        <v>2008</v>
      </c>
      <c r="D116" s="66" t="e">
        <f>IF(#REF!&lt;39448,39448,IF(#REF!&gt;39813,0,#REF!))</f>
        <v>#REF!</v>
      </c>
      <c r="E116" s="67" t="e">
        <f t="shared" si="9"/>
        <v>#REF!</v>
      </c>
      <c r="F116" s="66" t="e">
        <f>IF(#REF!&gt;39813,39813,IF(#REF!&lt;39448,0,#REF!))</f>
        <v>#REF!</v>
      </c>
      <c r="G116" s="67" t="e">
        <f t="shared" si="10"/>
        <v>#REF!</v>
      </c>
      <c r="H116" s="68" t="e">
        <f t="shared" si="11"/>
        <v>#REF!</v>
      </c>
      <c r="I116" s="68" t="e">
        <f t="shared" si="12"/>
        <v>#REF!</v>
      </c>
      <c r="J116" s="69">
        <v>0.04</v>
      </c>
      <c r="K116" s="70" t="e">
        <f>ROUND((((#REF!*J116)/360)*I116)/0.05,0)*0.05</f>
        <v>#REF!</v>
      </c>
      <c r="M116" s="71">
        <v>2008</v>
      </c>
      <c r="N116" s="66" t="e">
        <f>IF(#REF!&lt;39448,39448,IF(#REF!&gt;39813,0,#REF!))</f>
        <v>#REF!</v>
      </c>
      <c r="O116" s="67" t="e">
        <f t="shared" si="13"/>
        <v>#REF!</v>
      </c>
      <c r="P116" s="66" t="e">
        <f>IF(#REF!&gt;39813,39813,IF(#REF!&lt;39448,0,#REF!))</f>
        <v>#REF!</v>
      </c>
      <c r="Q116" s="67" t="e">
        <f t="shared" si="14"/>
        <v>#REF!</v>
      </c>
      <c r="R116" s="68" t="e">
        <f t="shared" si="15"/>
        <v>#REF!</v>
      </c>
      <c r="S116" s="68" t="e">
        <f t="shared" si="16"/>
        <v>#REF!</v>
      </c>
      <c r="T116" s="69">
        <v>0.04</v>
      </c>
      <c r="U116" s="70" t="e">
        <f>ROUND((((#REF!*T116)/360)*S116)/0.05,0)*0.05</f>
        <v>#REF!</v>
      </c>
    </row>
    <row r="117" spans="3:21">
      <c r="C117" s="71">
        <v>2009</v>
      </c>
      <c r="D117" s="66" t="e">
        <f>IF(#REF!&lt;39814,39814,IF(#REF!&gt;40178,0,#REF!))</f>
        <v>#REF!</v>
      </c>
      <c r="E117" s="67" t="e">
        <f t="shared" si="9"/>
        <v>#REF!</v>
      </c>
      <c r="F117" s="66" t="e">
        <f>IF(#REF!&gt;40178,40178,IF(#REF!&lt;39814,0,#REF!))</f>
        <v>#REF!</v>
      </c>
      <c r="G117" s="67" t="e">
        <f t="shared" si="10"/>
        <v>#REF!</v>
      </c>
      <c r="H117" s="68" t="e">
        <f t="shared" si="11"/>
        <v>#REF!</v>
      </c>
      <c r="I117" s="68" t="e">
        <f t="shared" si="12"/>
        <v>#REF!</v>
      </c>
      <c r="J117" s="69">
        <v>0.04</v>
      </c>
      <c r="K117" s="70" t="e">
        <f>ROUND((((#REF!*J117)/360)*I117)/0.05,0)*0.05</f>
        <v>#REF!</v>
      </c>
      <c r="M117" s="71">
        <v>2009</v>
      </c>
      <c r="N117" s="66" t="e">
        <f>IF(#REF!&lt;39814,39814,IF(#REF!&gt;40178,0,#REF!))</f>
        <v>#REF!</v>
      </c>
      <c r="O117" s="67" t="e">
        <f t="shared" si="13"/>
        <v>#REF!</v>
      </c>
      <c r="P117" s="66" t="e">
        <f>IF(#REF!&gt;40178,40178,IF(#REF!&lt;39814,0,#REF!))</f>
        <v>#REF!</v>
      </c>
      <c r="Q117" s="67" t="e">
        <f t="shared" si="14"/>
        <v>#REF!</v>
      </c>
      <c r="R117" s="68" t="e">
        <f t="shared" si="15"/>
        <v>#REF!</v>
      </c>
      <c r="S117" s="68" t="e">
        <f t="shared" si="16"/>
        <v>#REF!</v>
      </c>
      <c r="T117" s="69">
        <v>0.04</v>
      </c>
      <c r="U117" s="70" t="e">
        <f>ROUND((((#REF!*T117)/360)*S117)/0.05,0)*0.05</f>
        <v>#REF!</v>
      </c>
    </row>
    <row r="118" spans="3:21">
      <c r="C118" s="71">
        <v>2010</v>
      </c>
      <c r="D118" s="66" t="e">
        <f>IF(#REF!&lt;40179,40179,IF(#REF!&gt;40543,0,#REF!))</f>
        <v>#REF!</v>
      </c>
      <c r="E118" s="67" t="e">
        <f t="shared" si="9"/>
        <v>#REF!</v>
      </c>
      <c r="F118" s="66" t="e">
        <f>IF(#REF!&gt;40543,40543,IF(#REF!&lt;40179,0,#REF!))</f>
        <v>#REF!</v>
      </c>
      <c r="G118" s="67" t="e">
        <f t="shared" si="10"/>
        <v>#REF!</v>
      </c>
      <c r="H118" s="68" t="e">
        <f t="shared" si="11"/>
        <v>#REF!</v>
      </c>
      <c r="I118" s="68" t="e">
        <f t="shared" si="12"/>
        <v>#REF!</v>
      </c>
      <c r="J118" s="69">
        <v>3.5000000000000003E-2</v>
      </c>
      <c r="K118" s="70" t="e">
        <f>ROUND((((#REF!*J118)/360)*I118)/0.05,0)*0.05</f>
        <v>#REF!</v>
      </c>
      <c r="M118" s="71">
        <v>2010</v>
      </c>
      <c r="N118" s="66" t="e">
        <f>IF(#REF!&lt;40179,40179,IF(#REF!&gt;40543,0,#REF!))</f>
        <v>#REF!</v>
      </c>
      <c r="O118" s="67" t="e">
        <f t="shared" si="13"/>
        <v>#REF!</v>
      </c>
      <c r="P118" s="66" t="e">
        <f>IF(#REF!&gt;40543,40543,IF(#REF!&lt;40179,0,#REF!))</f>
        <v>#REF!</v>
      </c>
      <c r="Q118" s="67" t="e">
        <f t="shared" si="14"/>
        <v>#REF!</v>
      </c>
      <c r="R118" s="68" t="e">
        <f t="shared" si="15"/>
        <v>#REF!</v>
      </c>
      <c r="S118" s="68" t="e">
        <f t="shared" si="16"/>
        <v>#REF!</v>
      </c>
      <c r="T118" s="69">
        <v>3.5000000000000003E-2</v>
      </c>
      <c r="U118" s="70" t="e">
        <f>ROUND((((#REF!*T118)/360)*S118)/0.05,0)*0.05</f>
        <v>#REF!</v>
      </c>
    </row>
    <row r="119" spans="3:21">
      <c r="C119" s="71">
        <v>2011</v>
      </c>
      <c r="D119" s="66" t="e">
        <f>IF(#REF!&lt;40544,40544,IF(#REF!&gt;40908,0,#REF!))</f>
        <v>#REF!</v>
      </c>
      <c r="E119" s="67" t="e">
        <f t="shared" si="9"/>
        <v>#REF!</v>
      </c>
      <c r="F119" s="66" t="e">
        <f>IF(#REF!&gt;40908,40908,IF(#REF!&lt;40544,0,#REF!))</f>
        <v>#REF!</v>
      </c>
      <c r="G119" s="67" t="e">
        <f t="shared" si="10"/>
        <v>#REF!</v>
      </c>
      <c r="H119" s="68" t="e">
        <f t="shared" si="11"/>
        <v>#REF!</v>
      </c>
      <c r="I119" s="68" t="e">
        <f t="shared" si="12"/>
        <v>#REF!</v>
      </c>
      <c r="J119" s="69">
        <v>3.5000000000000003E-2</v>
      </c>
      <c r="K119" s="70" t="e">
        <f>ROUND((((#REF!*J119)/360)*I119)/0.05,0)*0.05</f>
        <v>#REF!</v>
      </c>
      <c r="M119" s="71">
        <v>2011</v>
      </c>
      <c r="N119" s="66" t="e">
        <f>IF(#REF!&lt;40544,40544,IF(#REF!&gt;40908,0,#REF!))</f>
        <v>#REF!</v>
      </c>
      <c r="O119" s="67" t="e">
        <f t="shared" si="13"/>
        <v>#REF!</v>
      </c>
      <c r="P119" s="66" t="e">
        <f>IF(#REF!&gt;40908,40908,IF(#REF!&lt;40544,0,#REF!))</f>
        <v>#REF!</v>
      </c>
      <c r="Q119" s="67" t="e">
        <f t="shared" si="14"/>
        <v>#REF!</v>
      </c>
      <c r="R119" s="68" t="e">
        <f t="shared" si="15"/>
        <v>#REF!</v>
      </c>
      <c r="S119" s="68" t="e">
        <f t="shared" si="16"/>
        <v>#REF!</v>
      </c>
      <c r="T119" s="69">
        <v>3.5000000000000003E-2</v>
      </c>
      <c r="U119" s="70" t="e">
        <f>ROUND((((#REF!*T119)/360)*S119)/0.05,0)*0.05</f>
        <v>#REF!</v>
      </c>
    </row>
    <row r="120" spans="3:21">
      <c r="C120" s="71">
        <v>2012</v>
      </c>
      <c r="D120" s="66" t="e">
        <f>IF(#REF!&lt;40909,40909,IF(#REF!&gt;41274,0,#REF!))</f>
        <v>#REF!</v>
      </c>
      <c r="E120" s="67" t="e">
        <f t="shared" si="9"/>
        <v>#REF!</v>
      </c>
      <c r="F120" s="66" t="e">
        <f>IF(#REF!&gt;41274,41274,IF(#REF!&lt;40909,0,#REF!))</f>
        <v>#REF!</v>
      </c>
      <c r="G120" s="67" t="e">
        <f t="shared" si="10"/>
        <v>#REF!</v>
      </c>
      <c r="H120" s="68" t="e">
        <f t="shared" si="11"/>
        <v>#REF!</v>
      </c>
      <c r="I120" s="68" t="e">
        <f t="shared" si="12"/>
        <v>#REF!</v>
      </c>
      <c r="J120" s="69">
        <v>0.03</v>
      </c>
      <c r="K120" s="70" t="e">
        <f>ROUND((((#REF!*J120)/360)*I120)/0.05,0)*0.05</f>
        <v>#REF!</v>
      </c>
      <c r="M120" s="71">
        <v>2012</v>
      </c>
      <c r="N120" s="66" t="e">
        <f>IF(#REF!&lt;40909,40909,IF(#REF!&gt;41274,0,#REF!))</f>
        <v>#REF!</v>
      </c>
      <c r="O120" s="67" t="e">
        <f t="shared" si="13"/>
        <v>#REF!</v>
      </c>
      <c r="P120" s="66" t="e">
        <f>IF(#REF!&gt;41274,41274,IF(#REF!&lt;40909,0,#REF!))</f>
        <v>#REF!</v>
      </c>
      <c r="Q120" s="67" t="e">
        <f t="shared" si="14"/>
        <v>#REF!</v>
      </c>
      <c r="R120" s="68" t="e">
        <f t="shared" si="15"/>
        <v>#REF!</v>
      </c>
      <c r="S120" s="68" t="e">
        <f t="shared" si="16"/>
        <v>#REF!</v>
      </c>
      <c r="T120" s="69">
        <v>0.03</v>
      </c>
      <c r="U120" s="70" t="e">
        <f>ROUND((((#REF!*T120)/360)*S120)/0.05,0)*0.05</f>
        <v>#REF!</v>
      </c>
    </row>
    <row r="121" spans="3:21">
      <c r="C121" s="71">
        <v>2013</v>
      </c>
      <c r="D121" s="66" t="e">
        <f>IF(#REF!&lt;41275,41275,IF(#REF!&gt;41639,0,#REF!))</f>
        <v>#REF!</v>
      </c>
      <c r="E121" s="67" t="e">
        <f t="shared" si="9"/>
        <v>#REF!</v>
      </c>
      <c r="F121" s="66" t="e">
        <f>IF(#REF!&gt;41639,41639,IF(#REF!&lt;41275,0,#REF!))</f>
        <v>#REF!</v>
      </c>
      <c r="G121" s="67" t="e">
        <f t="shared" si="10"/>
        <v>#REF!</v>
      </c>
      <c r="H121" s="68" t="e">
        <f t="shared" si="11"/>
        <v>#REF!</v>
      </c>
      <c r="I121" s="68" t="e">
        <f t="shared" si="12"/>
        <v>#REF!</v>
      </c>
      <c r="J121" s="69">
        <v>0</v>
      </c>
      <c r="K121" s="70" t="e">
        <f>ROUND((((#REF!*J121)/360)*I121)/0.05,0)*0.05</f>
        <v>#REF!</v>
      </c>
      <c r="M121" s="71">
        <v>2013</v>
      </c>
      <c r="N121" s="66" t="e">
        <f>IF(#REF!&lt;41275,41275,IF(#REF!&gt;41639,0,#REF!))</f>
        <v>#REF!</v>
      </c>
      <c r="O121" s="67" t="e">
        <f t="shared" si="13"/>
        <v>#REF!</v>
      </c>
      <c r="P121" s="66" t="e">
        <f>IF(#REF!&gt;41639,41639,IF(#REF!&lt;41275,0,#REF!))</f>
        <v>#REF!</v>
      </c>
      <c r="Q121" s="67" t="e">
        <f t="shared" si="14"/>
        <v>#REF!</v>
      </c>
      <c r="R121" s="68" t="e">
        <f t="shared" si="15"/>
        <v>#REF!</v>
      </c>
      <c r="S121" s="68" t="e">
        <f t="shared" si="16"/>
        <v>#REF!</v>
      </c>
      <c r="T121" s="69">
        <v>0</v>
      </c>
      <c r="U121" s="70" t="e">
        <f>ROUND((((#REF!*T121)/360)*S121)/0.05,0)*0.05</f>
        <v>#REF!</v>
      </c>
    </row>
    <row r="122" spans="3:21">
      <c r="C122" s="71">
        <v>2014</v>
      </c>
      <c r="D122" s="66" t="e">
        <f>IF(#REF!&lt;41640,41640,IF(#REF!&gt;42004,0,#REF!))</f>
        <v>#REF!</v>
      </c>
      <c r="E122" s="67" t="e">
        <f t="shared" si="9"/>
        <v>#REF!</v>
      </c>
      <c r="F122" s="66" t="e">
        <f>IF(#REF!&gt;42004,42004,IF(#REF!&lt;41640,0,#REF!))</f>
        <v>#REF!</v>
      </c>
      <c r="G122" s="67" t="e">
        <f t="shared" si="10"/>
        <v>#REF!</v>
      </c>
      <c r="H122" s="68" t="e">
        <f t="shared" si="11"/>
        <v>#REF!</v>
      </c>
      <c r="I122" s="68" t="e">
        <f t="shared" si="12"/>
        <v>#REF!</v>
      </c>
      <c r="J122" s="69">
        <v>0</v>
      </c>
      <c r="K122" s="70" t="e">
        <f>ROUND((((#REF!*J122)/360)*I122)/0.05,0)*0.05</f>
        <v>#REF!</v>
      </c>
      <c r="M122" s="71">
        <v>2014</v>
      </c>
      <c r="N122" s="66" t="e">
        <f>IF(#REF!&lt;41640,41640,IF(#REF!&gt;42004,0,#REF!))</f>
        <v>#REF!</v>
      </c>
      <c r="O122" s="67" t="e">
        <f t="shared" si="13"/>
        <v>#REF!</v>
      </c>
      <c r="P122" s="66" t="e">
        <f>IF(#REF!&gt;42004,42004,IF(#REF!&lt;41640,0,#REF!))</f>
        <v>#REF!</v>
      </c>
      <c r="Q122" s="67" t="e">
        <f t="shared" si="14"/>
        <v>#REF!</v>
      </c>
      <c r="R122" s="68" t="e">
        <f t="shared" si="15"/>
        <v>#REF!</v>
      </c>
      <c r="S122" s="68" t="e">
        <f t="shared" si="16"/>
        <v>#REF!</v>
      </c>
      <c r="T122" s="69">
        <v>0</v>
      </c>
      <c r="U122" s="70" t="e">
        <f>ROUND((((#REF!*T122)/360)*S122)/0.05,0)*0.05</f>
        <v>#REF!</v>
      </c>
    </row>
    <row r="123" spans="3:21">
      <c r="C123" s="71">
        <v>2015</v>
      </c>
      <c r="D123" s="66" t="e">
        <f>IF(#REF!&lt;42005,42005,IF(#REF!&gt;42369,0,#REF!))</f>
        <v>#REF!</v>
      </c>
      <c r="E123" s="67" t="e">
        <f t="shared" si="9"/>
        <v>#REF!</v>
      </c>
      <c r="F123" s="66" t="e">
        <f>IF(#REF!&gt;42369,42369,IF(#REF!&lt;42005,0,#REF!))</f>
        <v>#REF!</v>
      </c>
      <c r="G123" s="67" t="e">
        <f t="shared" si="10"/>
        <v>#REF!</v>
      </c>
      <c r="H123" s="68" t="e">
        <f t="shared" si="11"/>
        <v>#REF!</v>
      </c>
      <c r="I123" s="68" t="e">
        <f t="shared" si="12"/>
        <v>#REF!</v>
      </c>
      <c r="J123" s="69">
        <v>0</v>
      </c>
      <c r="K123" s="70" t="e">
        <f>ROUND((((#REF!*J123)/360)*I123)/0.05,0)*0.05</f>
        <v>#REF!</v>
      </c>
      <c r="M123" s="71">
        <v>2015</v>
      </c>
      <c r="N123" s="66" t="e">
        <f>IF(#REF!&lt;42005,42005,IF(#REF!&gt;42369,0,#REF!))</f>
        <v>#REF!</v>
      </c>
      <c r="O123" s="67" t="e">
        <f t="shared" si="13"/>
        <v>#REF!</v>
      </c>
      <c r="P123" s="66" t="e">
        <f>IF(#REF!&gt;42369,42369,IF(#REF!&lt;42005,0,#REF!))</f>
        <v>#REF!</v>
      </c>
      <c r="Q123" s="67" t="e">
        <f t="shared" si="14"/>
        <v>#REF!</v>
      </c>
      <c r="R123" s="68" t="e">
        <f t="shared" si="15"/>
        <v>#REF!</v>
      </c>
      <c r="S123" s="68" t="e">
        <f t="shared" si="16"/>
        <v>#REF!</v>
      </c>
      <c r="T123" s="69">
        <v>0</v>
      </c>
      <c r="U123" s="70" t="e">
        <f>ROUND((((#REF!*T123)/360)*S123)/0.05,0)*0.05</f>
        <v>#REF!</v>
      </c>
    </row>
    <row r="124" spans="3:21">
      <c r="C124" s="71">
        <v>2016</v>
      </c>
      <c r="D124" s="66" t="e">
        <f>IF(#REF!&lt;42370,42370,IF(#REF!&gt;42735,0,#REF!))</f>
        <v>#REF!</v>
      </c>
      <c r="E124" s="67" t="e">
        <f t="shared" si="9"/>
        <v>#REF!</v>
      </c>
      <c r="F124" s="66" t="e">
        <f>IF(#REF!&gt;42735,42735,IF(#REF!&lt;42370,0,#REF!))</f>
        <v>#REF!</v>
      </c>
      <c r="G124" s="67" t="e">
        <f t="shared" si="10"/>
        <v>#REF!</v>
      </c>
      <c r="H124" s="68" t="e">
        <f t="shared" si="11"/>
        <v>#REF!</v>
      </c>
      <c r="I124" s="68" t="e">
        <f t="shared" si="12"/>
        <v>#REF!</v>
      </c>
      <c r="J124" s="69">
        <v>0</v>
      </c>
      <c r="K124" s="70" t="e">
        <f>ROUND((((#REF!*J124)/360)*I124)/0.05,0)*0.05</f>
        <v>#REF!</v>
      </c>
      <c r="M124" s="71">
        <v>2016</v>
      </c>
      <c r="N124" s="66" t="e">
        <f>IF(#REF!&lt;42370,42370,IF(#REF!&gt;42735,0,#REF!))</f>
        <v>#REF!</v>
      </c>
      <c r="O124" s="67" t="e">
        <f t="shared" si="13"/>
        <v>#REF!</v>
      </c>
      <c r="P124" s="66" t="e">
        <f>IF(#REF!&gt;42735,42735,IF(#REF!&lt;42370,0,#REF!))</f>
        <v>#REF!</v>
      </c>
      <c r="Q124" s="67" t="e">
        <f t="shared" si="14"/>
        <v>#REF!</v>
      </c>
      <c r="R124" s="68" t="e">
        <f t="shared" si="15"/>
        <v>#REF!</v>
      </c>
      <c r="S124" s="68" t="e">
        <f t="shared" si="16"/>
        <v>#REF!</v>
      </c>
      <c r="T124" s="69">
        <v>0</v>
      </c>
      <c r="U124" s="70" t="e">
        <f>ROUND((((#REF!*T124)/360)*S124)/0.05,0)*0.05</f>
        <v>#REF!</v>
      </c>
    </row>
    <row r="125" spans="3:21">
      <c r="C125" s="71">
        <v>2017</v>
      </c>
      <c r="D125" s="66" t="e">
        <f>IF(#REF!&lt;42736,42736,IF(#REF!&gt;43100,0,#REF!))</f>
        <v>#REF!</v>
      </c>
      <c r="E125" s="67" t="e">
        <f t="shared" si="9"/>
        <v>#REF!</v>
      </c>
      <c r="F125" s="66" t="e">
        <f>IF(#REF!&gt;43100,43100,IF(#REF!&lt;42736,0,#REF!))</f>
        <v>#REF!</v>
      </c>
      <c r="G125" s="67" t="e">
        <f t="shared" si="10"/>
        <v>#REF!</v>
      </c>
      <c r="H125" s="68" t="e">
        <f t="shared" si="11"/>
        <v>#REF!</v>
      </c>
      <c r="I125" s="68" t="e">
        <f t="shared" si="12"/>
        <v>#REF!</v>
      </c>
      <c r="J125" s="69">
        <v>0</v>
      </c>
      <c r="K125" s="70" t="e">
        <f>ROUND((((#REF!*J125)/360)*I125)/0.05,0)*0.05</f>
        <v>#REF!</v>
      </c>
      <c r="M125" s="71">
        <v>2017</v>
      </c>
      <c r="N125" s="66" t="e">
        <f>IF(#REF!&lt;42736,42736,IF(#REF!&gt;43100,0,#REF!))</f>
        <v>#REF!</v>
      </c>
      <c r="O125" s="67" t="e">
        <f t="shared" si="13"/>
        <v>#REF!</v>
      </c>
      <c r="P125" s="66" t="e">
        <f>IF(#REF!&gt;43100,43100,IF(#REF!&lt;42736,0,#REF!))</f>
        <v>#REF!</v>
      </c>
      <c r="Q125" s="67" t="e">
        <f t="shared" si="14"/>
        <v>#REF!</v>
      </c>
      <c r="R125" s="68" t="e">
        <f t="shared" si="15"/>
        <v>#REF!</v>
      </c>
      <c r="S125" s="68" t="e">
        <f t="shared" si="16"/>
        <v>#REF!</v>
      </c>
      <c r="T125" s="69">
        <v>0</v>
      </c>
      <c r="U125" s="70" t="e">
        <f>ROUND((((#REF!*T125)/360)*S125)/0.05,0)*0.05</f>
        <v>#REF!</v>
      </c>
    </row>
    <row r="126" spans="3:21">
      <c r="C126" s="71">
        <v>2018</v>
      </c>
      <c r="D126" s="66" t="e">
        <f>IF(#REF!&lt;43101,43101,IF(#REF!&gt;43465,0,#REF!))</f>
        <v>#REF!</v>
      </c>
      <c r="E126" s="67" t="e">
        <f t="shared" si="9"/>
        <v>#REF!</v>
      </c>
      <c r="F126" s="66" t="e">
        <f>IF(#REF!&gt;43465,43465,IF(#REF!&lt;43101,0,#REF!))</f>
        <v>#REF!</v>
      </c>
      <c r="G126" s="67" t="e">
        <f t="shared" si="10"/>
        <v>#REF!</v>
      </c>
      <c r="H126" s="68" t="e">
        <f t="shared" si="11"/>
        <v>#REF!</v>
      </c>
      <c r="I126" s="68" t="e">
        <f t="shared" si="12"/>
        <v>#REF!</v>
      </c>
      <c r="J126" s="69">
        <v>0</v>
      </c>
      <c r="K126" s="70" t="e">
        <f>ROUND((((#REF!*J126)/360)*I126)/0.05,0)*0.05</f>
        <v>#REF!</v>
      </c>
      <c r="M126" s="71">
        <v>2018</v>
      </c>
      <c r="N126" s="66" t="e">
        <f>IF(#REF!&lt;43101,43101,IF(#REF!&gt;43465,0,#REF!))</f>
        <v>#REF!</v>
      </c>
      <c r="O126" s="67" t="e">
        <f t="shared" si="13"/>
        <v>#REF!</v>
      </c>
      <c r="P126" s="66" t="e">
        <f>IF(#REF!&gt;43465,43465,IF(#REF!&lt;43101,0,#REF!))</f>
        <v>#REF!</v>
      </c>
      <c r="Q126" s="67" t="e">
        <f t="shared" si="14"/>
        <v>#REF!</v>
      </c>
      <c r="R126" s="68" t="e">
        <f t="shared" si="15"/>
        <v>#REF!</v>
      </c>
      <c r="S126" s="68" t="e">
        <f t="shared" si="16"/>
        <v>#REF!</v>
      </c>
      <c r="T126" s="69">
        <v>0</v>
      </c>
      <c r="U126" s="70" t="e">
        <f>ROUND((((#REF!*T126)/360)*S126)/0.05,0)*0.05</f>
        <v>#REF!</v>
      </c>
    </row>
    <row r="127" spans="3:21">
      <c r="C127" s="71">
        <v>2019</v>
      </c>
      <c r="D127" s="66" t="e">
        <f>IF(#REF!&lt;43466,43466,IF(#REF!&gt;43830,0,#REF!))</f>
        <v>#REF!</v>
      </c>
      <c r="E127" s="67" t="e">
        <f t="shared" si="9"/>
        <v>#REF!</v>
      </c>
      <c r="F127" s="66" t="e">
        <f>IF(#REF!&gt;43830,43830,IF(#REF!&lt;43466,0,#REF!))</f>
        <v>#REF!</v>
      </c>
      <c r="G127" s="67" t="e">
        <f t="shared" si="10"/>
        <v>#REF!</v>
      </c>
      <c r="H127" s="68" t="e">
        <f t="shared" si="11"/>
        <v>#REF!</v>
      </c>
      <c r="I127" s="68" t="e">
        <f t="shared" si="12"/>
        <v>#REF!</v>
      </c>
      <c r="J127" s="69">
        <v>0</v>
      </c>
      <c r="K127" s="70" t="e">
        <f>ROUND((((#REF!*J127)/360)*I127)/0.05,0)*0.05</f>
        <v>#REF!</v>
      </c>
      <c r="M127" s="71">
        <v>2019</v>
      </c>
      <c r="N127" s="66" t="e">
        <f>IF(#REF!&lt;43466,43466,IF(#REF!&gt;43830,0,#REF!))</f>
        <v>#REF!</v>
      </c>
      <c r="O127" s="67" t="e">
        <f t="shared" si="13"/>
        <v>#REF!</v>
      </c>
      <c r="P127" s="66" t="e">
        <f>IF(#REF!&gt;43830,43830,IF(#REF!&lt;43466,0,#REF!))</f>
        <v>#REF!</v>
      </c>
      <c r="Q127" s="67" t="e">
        <f t="shared" si="14"/>
        <v>#REF!</v>
      </c>
      <c r="R127" s="68" t="e">
        <f t="shared" si="15"/>
        <v>#REF!</v>
      </c>
      <c r="S127" s="68" t="e">
        <f t="shared" si="16"/>
        <v>#REF!</v>
      </c>
      <c r="T127" s="69">
        <v>0</v>
      </c>
      <c r="U127" s="70" t="e">
        <f>ROUND((((#REF!*T127)/360)*S127)/0.05,0)*0.05</f>
        <v>#REF!</v>
      </c>
    </row>
    <row r="128" spans="3:21">
      <c r="C128" s="71">
        <v>2020</v>
      </c>
      <c r="D128" s="66" t="e">
        <f>IF(#REF!&lt;43831,43831,IF(#REF!&gt;44196,0,#REF!))</f>
        <v>#REF!</v>
      </c>
      <c r="E128" s="67" t="e">
        <f t="shared" si="9"/>
        <v>#REF!</v>
      </c>
      <c r="F128" s="66" t="e">
        <f>IF(#REF!&gt;44196,44196,IF(#REF!&lt;43831,0,#REF!))</f>
        <v>#REF!</v>
      </c>
      <c r="G128" s="67" t="e">
        <f t="shared" si="10"/>
        <v>#REF!</v>
      </c>
      <c r="H128" s="68" t="e">
        <f t="shared" si="11"/>
        <v>#REF!</v>
      </c>
      <c r="I128" s="68" t="e">
        <f t="shared" si="12"/>
        <v>#REF!</v>
      </c>
      <c r="J128" s="69">
        <v>0</v>
      </c>
      <c r="K128" s="70" t="e">
        <f>ROUND((((#REF!*J128)/360)*I128)/0.05,0)*0.05</f>
        <v>#REF!</v>
      </c>
      <c r="M128" s="71">
        <v>2020</v>
      </c>
      <c r="N128" s="66" t="e">
        <f>IF(#REF!&lt;43831,43831,IF(#REF!&gt;44196,0,#REF!))</f>
        <v>#REF!</v>
      </c>
      <c r="O128" s="67" t="e">
        <f t="shared" si="13"/>
        <v>#REF!</v>
      </c>
      <c r="P128" s="66" t="e">
        <f>IF(#REF!&gt;44196,44196,IF(#REF!&lt;43831,0,#REF!))</f>
        <v>#REF!</v>
      </c>
      <c r="Q128" s="67" t="e">
        <f t="shared" si="14"/>
        <v>#REF!</v>
      </c>
      <c r="R128" s="68" t="e">
        <f t="shared" si="15"/>
        <v>#REF!</v>
      </c>
      <c r="S128" s="68" t="e">
        <f t="shared" si="16"/>
        <v>#REF!</v>
      </c>
      <c r="T128" s="69">
        <v>0</v>
      </c>
      <c r="U128" s="70" t="e">
        <f>ROUND((((#REF!*T128)/360)*S128)/0.05,0)*0.05</f>
        <v>#REF!</v>
      </c>
    </row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spans="3:21" hidden="1"/>
    <row r="146" spans="3:21" hidden="1"/>
    <row r="147" spans="3:21" hidden="1"/>
    <row r="148" spans="3:21" hidden="1"/>
    <row r="149" spans="3:21" hidden="1"/>
    <row r="150" spans="3:21" hidden="1"/>
    <row r="152" spans="3:21">
      <c r="C152" s="146" t="s">
        <v>17</v>
      </c>
      <c r="D152" s="146"/>
      <c r="E152" s="146" t="s">
        <v>14</v>
      </c>
      <c r="F152" s="146"/>
      <c r="G152" s="146" t="s">
        <v>15</v>
      </c>
      <c r="H152" s="146"/>
      <c r="I152" s="146" t="s">
        <v>16</v>
      </c>
      <c r="J152" s="146"/>
    </row>
    <row r="153" spans="3:21" ht="14.25">
      <c r="C153" s="43" t="e">
        <f>ROUNDDOWN(#REF!/100,0)*100</f>
        <v>#REF!</v>
      </c>
      <c r="D153" s="44" t="e">
        <f>ROUNDDOWN(#REF!/100,0)*100</f>
        <v>#REF!</v>
      </c>
      <c r="E153" s="45"/>
      <c r="F153" s="45"/>
      <c r="G153" s="45"/>
      <c r="H153" s="45"/>
      <c r="I153" s="46"/>
      <c r="J153" s="46"/>
      <c r="K153" s="46"/>
    </row>
    <row r="154" spans="3:21" ht="14.25">
      <c r="C154" s="47" t="e">
        <f>IF((ROUND(IF(C153&lt;=0,0,IF(C153&lt;EB!$A$4,C153*EB!$B$3,IF(C153&lt;EB!$A$17,VLOOKUP(C153,EB!$A$4:'EB'!$D$17,4)+(C153-VLOOKUP(C153,EB!$A$4:'EB'!$D$17,1))*VLOOKUP(C153,EB!$A$4:'EB'!$D$17,2),C153*EB!$B$17)))/0.05,0)*0.05)&lt;=25,0,(ROUND(IF(C153&lt;=0,0,IF(C153&lt;EB!$A$4,C153*EB!$B$3,IF(C153&lt;EB!$A$17,VLOOKUP(C153,EB!$A$4:'EB'!$D$17,4)+(C153-VLOOKUP(C153,EB!$A$4:'EB'!$D$17,1))*VLOOKUP(C153,EB!$A$4:'EB'!$D$17,2),C153*EB!$B$17)))/0.05,0)*0.05))</f>
        <v>#REF!</v>
      </c>
      <c r="D154" s="47" t="e">
        <f>IF((ROUND(IF(C153&lt;=0,0,IF(C153&lt;EB!$F$4,C153*EB!$G$3,IF(C153&lt;EB!$F$14,VLOOKUP(C153,EB!$F$4:'EB'!$I$14,4)+(C153-VLOOKUP(C153,EB!$F$4:'EB'!$I$14,1))*VLOOKUP(C153,EB!$F$4:'EB'!$I$14,2),C153*EB!$G$14)))/0.05,0)*0.05)&lt;=25,0,(ROUND(IF(C153&lt;=0,0,IF(C153&lt;EB!$F$4,C153*EB!$G$3,IF(C153&lt;EB!$F$14,VLOOKUP(C153,EB!$F$4:'EB'!$I$14,4)+(C153-VLOOKUP(C153,EB!$F$4:'EB'!$I$14,1))*VLOOKUP(C153,EB!$F$4:'EB'!$I$14,2),C153*EB!$G$14)))/0.05,0)*0.05))</f>
        <v>#REF!</v>
      </c>
      <c r="E154" s="47" t="e">
        <f>IF((ROUND(IF(C153&lt;=0,0,IF(C153&lt;EB!$A$24,C153*EB!$B$23,IF(C153&lt;EB!$A$38,VLOOKUP(C153,EB!$A$24:'EB'!$D$38,4)+(C153-VLOOKUP(C153,EB!$A$24:'EB'!$D$38,1))*VLOOKUP(C153,EB!$A$24:'EB'!$D$38,2),C153*EB!$B$38)))/0.05,0)*0.05)&lt;=25,0,(ROUND(IF(C153&lt;=0,0,IF(C153&lt;EB!$A$24,C153*EB!$B$23,IF(C153&lt;EB!$A$38,VLOOKUP(C153,EB!$A$24:'EB'!$D$38,4)+(C153-VLOOKUP(C153,EB!$A$24:'EB'!$D$38,1))*VLOOKUP(C153,EB!$A$24:'EB'!$D$38,2),C153*EB!$B$38)))/0.05,0)*0.05))</f>
        <v>#REF!</v>
      </c>
      <c r="F154" s="47" t="e">
        <f>IF((ROUND(IF(C153&lt;=0,0,IF(C153&lt;EB!$F$24,C153*EB!$G$23,IF(C153&lt;EB!$F$34,VLOOKUP(C153,EB!$F$24:'EB'!$I$34,4)+(C153-VLOOKUP(C153,EB!$F$24:'EB'!$I$34,1))*VLOOKUP(C153,EB!$F$24:'EB'!$I$34,2),C153*EB!$G$34)))/0.05,0)*0.05)&lt;=25,0,(ROUND(IF(C153&lt;=0,0,IF(C153&lt;EB!$F$24,C153*EB!$G$23,IF(C153&lt;EB!$F$34,VLOOKUP(C153,EB!$F$24:'EB'!$I$34,4)+(C153-VLOOKUP(C153,EB!$F$24:'EB'!$I$34,1))*VLOOKUP(C153,EB!$F$24:'EB'!$I$34,2),C153*EB!$G$34)))/0.05,0)*0.05))</f>
        <v>#REF!</v>
      </c>
      <c r="G154" s="47" t="e">
        <f>IF((ROUND(IF(C153&lt;=0,0,IF(C153&lt;EB!$A$45,C153*EB!$B$44,IF(C153&lt;EB!$A$58,VLOOKUP(C153,EB!$A$45:'EB'!$D$58,4)+(C153-VLOOKUP(C153,EB!$A$45:'EB'!$D$58,1))*VLOOKUP(C153,EB!$A$45:'EB'!$D$58,2),C153*EB!$B$58)))/0.05,0)*0.05)&lt;=25,0,(ROUND(IF(C153&lt;=0,0,IF(C153&lt;EB!$A$45,C153*EB!$B$44,IF(C153&lt;EB!$A$58,VLOOKUP(C153,EB!$A$45:'EB'!$D$58,4)+(C153-VLOOKUP(C153,EB!$A$45:'EB'!$D$58,1))*VLOOKUP(C153,EB!$A$45:'EB'!$D$58,2),C153*EB!$B$58)))/0.05,0)*0.05))</f>
        <v>#REF!</v>
      </c>
      <c r="H154" s="47" t="e">
        <f>IF((ROUND(IF(C153&lt;=0,0,IF(C153&lt;EB!$F$45,C153*EB!$G$44,IF(C153&lt;EB!$F$55,VLOOKUP(C153,EB!$F$45:'EB'!$I$55,4)+(C153-VLOOKUP(C153,EB!$F$45:'EB'!$I$55,1))*VLOOKUP(C153,EB!$F$45:'EB'!$I$55,2),C153*EB!$G$55)))/0.05,0)*0.05)&lt;=25,0,(ROUND(IF(C153&lt;=0,0,IF(C153&lt;EB!$F$45,C153*EB!$G$44,IF(C153&lt;EB!$F$55,VLOOKUP(C153,EB!$F$45:'EB'!$I$55,4)+(C153-VLOOKUP(C153,EB!$F$45:'EB'!$I$55,1))*VLOOKUP(C153,EB!$F$45:'EB'!$I$55,2),C153*EB!$G$55)))/0.05,0)*0.05))</f>
        <v>#REF!</v>
      </c>
      <c r="I154" s="48" t="e">
        <f>IF((ROUND(IF(C153&lt;=0,0,IF(C153&lt;EB!$A$65,C153*EB!$B$64,IF(C153&lt;EB!$A$78,VLOOKUP(C153,EB!$A$65:'EB'!$D$78,4)+(C153-VLOOKUP(C153,EB!$A$65:'EB'!$D$78,1))*VLOOKUP(C153,EB!$A$65:'EB'!$D$78,2),C153*EB!$B$78)))/0.05,0)*0.05)&lt;=25,0,(ROUND(IF(C153&lt;=0,0,IF(C153&lt;EB!$A$65,C153*EB!$B$64,IF(C153&lt;EB!$A$78,VLOOKUP(C153,EB!$A$65:'EB'!$D$78,4)+(C153-VLOOKUP(C153,EB!$A$65:'EB'!$D$78,1))*VLOOKUP(C153,EB!$A$65:'EB'!$D$78,2),C153*EB!$B$78)))/0.05,0)*0.05))</f>
        <v>#REF!</v>
      </c>
      <c r="J154" s="48" t="e">
        <f>IF((ROUND(IF(C153&lt;=0,0,IF(C153&lt;EB!$F$65,C153*EB!$G$64,IF(C153&lt;EB!$F$75,VLOOKUP(C153,EB!$F$65:'EB'!$I$75,4)+(C153-VLOOKUP(C153,EB!$F$65:'EB'!$I$75,1))*VLOOKUP(C153,EB!$F$65:'EB'!$I$75,2),C153*EB!$G$75)))/0.05,0)*0.05)&lt;=25,0,(ROUND(IF(C153&lt;=0,0,IF(C153&lt;EB!$F$65,C153*EB!$G$64,IF(C153&lt;EB!$F$75,VLOOKUP(C153,EB!$F$65:'EB'!$I$75,4)+(C153-VLOOKUP(C153,EB!$F$65:'EB'!$I$75,1))*VLOOKUP(C153,EB!$F$65:'EB'!$I$75,2),C153*EB!$G$75)))/0.05,0)*0.05))</f>
        <v>#REF!</v>
      </c>
      <c r="K154" s="49"/>
    </row>
    <row r="155" spans="3:21" ht="14.25">
      <c r="C155" s="50" t="e">
        <f>IF((ROUND(IF(D153&lt;=0,0,IF(D153&lt;EB!$A$4,D153*EB!$B$3,IF(D153&lt;EB!$A$17,VLOOKUP(D153,EB!$A$4:'EB'!$D$17,4)+(D153-VLOOKUP(D153,EB!$A$4:'EB'!$D$17,1))*VLOOKUP(D153,EB!$A$4:'EB'!$D$17,2),D153*EB!$B$17)))/0.05,0)*0.05)&lt;=25,0,(ROUND(IF(D153&lt;=0,0,IF(D153&lt;EB!$A$4,D153*EB!$B$3,IF(D153&lt;EB!$A$17,VLOOKUP(D153,EB!$A$4:'EB'!$D$17,4)+(D153-VLOOKUP(D153,EB!$A$4:'EB'!$D$17,1))*VLOOKUP(D153,EB!$A$4:'EB'!$D$17,2),D153*EB!$B$17)))/0.05,0)*0.05))</f>
        <v>#REF!</v>
      </c>
      <c r="D155" s="50" t="e">
        <f>IF((ROUND(IF(D153&lt;=0,0,IF(D153&lt;EB!$F$4,D153*EB!$G$3,IF(D153&lt;EB!$F$14,VLOOKUP(D153,EB!$F$4:'EB'!$I$14,4)+(D153-VLOOKUP(D153,EB!$F$4:'EB'!$I$14,1))*VLOOKUP(D153,EB!$F$4:'EB'!$I$14,2),D153*EB!$G$14)))/0.05,0)*0.05)&lt;=25,0,(ROUND(IF(D153&lt;=0,0,IF(D153&lt;EB!$F$4,D153*EB!$G$3,IF(D153&lt;EB!$F$14,VLOOKUP(D153,EB!$F$4:'EB'!$I$14,4)+(D153-VLOOKUP(D153,EB!$F$4:'EB'!$I$14,1))*VLOOKUP(D153,EB!$F$4:'EB'!$I$14,2),D153*EB!$G$14)))/0.05,0)*0.05))</f>
        <v>#REF!</v>
      </c>
      <c r="E155" s="50" t="e">
        <f>IF((ROUND(IF(D153&lt;=0,0,IF(D153&lt;EB!$A$24,D153*EB!$B$23,IF(D153&lt;EB!$A$38,VLOOKUP(D153,EB!$A$24:'EB'!$D$38,4)+(D153-VLOOKUP(D153,EB!$A$24:'EB'!$D$38,1))*VLOOKUP(D153,EB!$A$24:'EB'!$D$38,2),D153*EB!$B$38)))/0.05,0)*0.05)&lt;=25,0,(ROUND(IF(D153&lt;=0,0,IF(D153&lt;EB!$A$24,D153*EB!$B$23,IF(D153&lt;EB!$A$38,VLOOKUP(D153,EB!$A$24:'EB'!$D$38,4)+(D153-VLOOKUP(D153,EB!$A$24:'EB'!$D$38,1))*VLOOKUP(D153,EB!$A$24:'EB'!$D$38,2),D153*EB!$B$38)))/0.05,0)*0.05))</f>
        <v>#REF!</v>
      </c>
      <c r="F155" s="50" t="e">
        <f>IF((ROUND(IF(D153&lt;=0,0,IF(D153&lt;EB!$F$24,D153*EB!$G$23,IF(D153&lt;EB!$F$34,VLOOKUP(D153,EB!$F$24:'EB'!$I$34,4)+(D153-VLOOKUP(D153,EB!$F$24:'EB'!$I$34,1))*VLOOKUP(D153,EB!$F$24:'EB'!$I$34,2),D153*EB!$G$34)))/0.05,0)*0.05)&lt;=25,0,(ROUND(IF(D153&lt;=0,0,IF(D153&lt;EB!$F$24,D153*EB!$G$23,IF(D153&lt;EB!$F$34,VLOOKUP(D153,EB!$F$24:'EB'!$I$34,4)+(D153-VLOOKUP(D153,EB!$F$24:'EB'!$I$34,1))*VLOOKUP(D153,EB!$F$24:'EB'!$I$34,2),D153*EB!$G$34)))/0.05,0)*0.05))</f>
        <v>#REF!</v>
      </c>
      <c r="G155" s="50" t="e">
        <f>IF((ROUND(IF(D153&lt;=0,0,IF(D153&lt;EB!$A$45,D153*EB!$B$44,IF(D153&lt;EB!$A$58,VLOOKUP(D153,EB!$A$45:'EB'!$D$58,4)+(D153-VLOOKUP(D153,EB!$A$45:'EB'!$D$58,1))*VLOOKUP(D153,EB!$A$45:'EB'!$D$58,2),D153*EB!$B$58)))/0.05,0)*0.05)&lt;=25,0,(ROUND(IF(D153&lt;=0,0,IF(D153&lt;EB!$A$45,D153*EB!$B$44,IF(D153&lt;EB!$A$58,VLOOKUP(D153,EB!$A$45:'EB'!$D$58,4)+(D153-VLOOKUP(D153,EB!$A$45:'EB'!$D$58,1))*VLOOKUP(D153,EB!$A$45:'EB'!$D$58,2),D153*EB!$B$58)))/0.05,0)*0.05))</f>
        <v>#REF!</v>
      </c>
      <c r="H155" s="50" t="e">
        <f>IF((ROUND(IF(D153&lt;=0,0,IF(D153&lt;EB!$F$45,D153*EB!$G$44,IF(D153&lt;EB!$F$55,VLOOKUP(D153,EB!$F$45:'EB'!$I$55,4)+(D153-VLOOKUP(D153,EB!$F$45:'EB'!$I$55,1))*VLOOKUP(D153,EB!$F$45:'EB'!$I$55,2),D153*EB!$G$55)))/0.05,0)*0.05)&lt;=25,0,(ROUND(IF(D153&lt;=0,0,IF(D153&lt;EB!$F$45,D153*EB!$G$44,IF(D153&lt;EB!$F$55,VLOOKUP(D153,EB!$F$45:'EB'!$I$55,4)+(D153-VLOOKUP(D153,EB!$F$45:'EB'!$I$55,1))*VLOOKUP(D153,EB!$F$45:'EB'!$I$55,2),D153*EB!$G$55)))/0.05,0)*0.05))</f>
        <v>#REF!</v>
      </c>
      <c r="I155" s="51" t="e">
        <f>IF((ROUND(IF(D153&lt;=0,0,IF(D153&lt;EB!$A$65,D153*EB!$B$64,IF(D153&lt;EB!$A$78,VLOOKUP(D153,EB!$A$65:'EB'!$D$78,4)+(D153-VLOOKUP(D153,EB!$A$65:'EB'!$D$78,1))*VLOOKUP(D153,EB!$A$65:'EB'!$D$78,2),D153*EB!$B$78)))/0.05,0)*0.05)&lt;=25,0,(ROUND(IF(D153&lt;=0,0,IF(D153&lt;EB!$A$65,D153*EB!$B$64,IF(D153&lt;EB!$A$78,VLOOKUP(D153,EB!$A$65:'EB'!$D$78,4)+(D153-VLOOKUP(D153,EB!$A$65:'EB'!$D$78,1))*VLOOKUP(D153,EB!$A$65:'EB'!$D$78,2),D153*EB!$B$78)))/0.05,0)*0.05))</f>
        <v>#REF!</v>
      </c>
      <c r="J155" s="51" t="e">
        <f>IF((ROUND(IF(D153&lt;=0,0,IF(D153&lt;EB!$F$65,D153*EB!$G$64,IF(D153&lt;EB!$F$75,VLOOKUP(D153,EB!$F$65:'EB'!$I$75,4)+(D153-VLOOKUP(D153,EB!$F$65:'EB'!$I$75,1))*VLOOKUP(D153,EB!$F$65:'EB'!$I$75,2),D153*EB!$G$75)))/0.05,0)*0.05)&lt;=25,0,(ROUND(IF(D153&lt;=0,0,IF(D153&lt;EB!$F$65,D153*EB!$G$64,IF(D153&lt;EB!$F$75,VLOOKUP(D153,EB!$F$65:'EB'!$I$75,4)+(D153-VLOOKUP(D153,EB!$F$65:'EB'!$I$75,1))*VLOOKUP(D153,EB!$F$65:'EB'!$I$75,2),D153*EB!$G$75)))/0.05,0)*0.05))</f>
        <v>#REF!</v>
      </c>
      <c r="K155" s="46"/>
    </row>
    <row r="156" spans="3:21" ht="14.25">
      <c r="C156" s="52" t="e">
        <f>ROUNDDOWN(#REF!/100,0)*100</f>
        <v>#REF!</v>
      </c>
      <c r="D156" s="53" t="e">
        <f>ROUNDDOWN(#REF!/100,0)*100</f>
        <v>#REF!</v>
      </c>
      <c r="I156" s="49"/>
      <c r="J156" s="49"/>
      <c r="K156" s="49"/>
    </row>
    <row r="157" spans="3:21" ht="14.25">
      <c r="C157" s="54" t="e">
        <f>IF((ROUND(IF(C156&lt;=0,0,IF(C156&lt;EB!$A$4,C156*EB!$B$3,IF(C156&lt;EB!$A$17,VLOOKUP(C156,EB!$A$4:'EB'!$D$17,4)+(C156-VLOOKUP(C156,EB!$A$4:'EB'!$D$17,1))*VLOOKUP(C156,EB!$A$4:'EB'!$D$17,2),C156*EB!$B$17)))/0.05,0)*0.05)&lt;=25,0,(ROUND(IF(C156&lt;=0,0,IF(C156&lt;EB!$A$4,C156*EB!$B$3,IF(C156&lt;EB!$A$17,VLOOKUP(C156,EB!$A$4:'EB'!$D$17,4)+(C156-VLOOKUP(C156,EB!$A$4:'EB'!$D$17,1))*VLOOKUP(C156,EB!$A$4:'EB'!$D$17,2),C156*EB!$B$17)))/0.05,0)*0.05))</f>
        <v>#REF!</v>
      </c>
      <c r="D157" s="54" t="e">
        <f>IF((ROUND(IF(C156&lt;=0,0,IF(C156&lt;EB!$F$4,C156*EB!$G$3,IF(C156&lt;EB!$F$14,VLOOKUP(C156,EB!$F$4:'EB'!$I$14,4)+(C156-VLOOKUP(C156,EB!$F$4:'EB'!$I$14,1))*VLOOKUP(C156,EB!$F$4:'EB'!$I$14,2),C156*EB!$G$14)))/0.05,0)*0.05)&lt;=25,0,(ROUND(IF(C156&lt;=0,0,IF(C156&lt;EB!$F$4,C156*EB!$G$3,IF(C156&lt;EB!$F$14,VLOOKUP(C156,EB!$F$4:'EB'!$I$14,4)+(C156-VLOOKUP(C156,EB!$F$4:'EB'!$I$14,1))*VLOOKUP(C156,EB!$F$4:'EB'!$I$14,2),C156*EB!$G$14)))/0.05,0)*0.05))</f>
        <v>#REF!</v>
      </c>
      <c r="E157" s="54" t="e">
        <f>IF((ROUND(IF(C156&lt;=0,0,IF(C156&lt;EB!$A$24,C156*EB!$B$23,IF(C156&lt;EB!$A$38,VLOOKUP(C156,EB!$A$24:'EB'!$D$38,4)+(C156-VLOOKUP(C156,EB!$A$24:'EB'!$D$38,1))*VLOOKUP(C156,EB!$A$24:'EB'!$D$38,2),C156*EB!$B$38)))/0.05,0)*0.05)&lt;=25,0,(ROUND(IF(C156&lt;=0,0,IF(C156&lt;EB!$A$24,C156*EB!$B$23,IF(C156&lt;EB!$A$38,VLOOKUP(C156,EB!$A$24:'EB'!$D$38,4)+(C156-VLOOKUP(C156,EB!$A$24:'EB'!$D$38,1))*VLOOKUP(C156,EB!$A$24:'EB'!$D$38,2),C156*EB!$B$38)))/0.05,0)*0.05))</f>
        <v>#REF!</v>
      </c>
      <c r="F157" s="54" t="e">
        <f>IF((ROUND(IF(C156&lt;=0,0,IF(C156&lt;EB!$F$24,C156*EB!$G$23,IF(C156&lt;EB!$F$34,VLOOKUP(C156,EB!$F$24:'EB'!$I$34,4)+(C156-VLOOKUP(C156,EB!$F$24:'EB'!$I$34,1))*VLOOKUP(C156,EB!$F$24:'EB'!$I$34,2),C156*EB!$G$34)))/0.05,0)*0.05)&lt;=25,0,(ROUND(IF(C156&lt;=0,0,IF(C156&lt;EB!$F$24,C156*EB!$G$23,IF(C156&lt;EB!$F$34,VLOOKUP(C156,EB!$F$24:'EB'!$I$34,4)+(C156-VLOOKUP(C156,EB!$F$24:'EB'!$I$34,1))*VLOOKUP(C156,EB!$F$24:'EB'!$I$34,2),C156*EB!$G$34)))/0.05,0)*0.05))</f>
        <v>#REF!</v>
      </c>
      <c r="G157" s="54" t="e">
        <f>IF((ROUND(IF(C156&lt;=0,0,IF(C156&lt;EB!$A$45,C156*EB!$B$44,IF(C156&lt;EB!$A$58,VLOOKUP(C156,EB!$A$45:'EB'!$D$58,4)+(C156-VLOOKUP(C156,EB!$A$45:'EB'!$D$58,1))*VLOOKUP(C156,EB!$A$45:'EB'!$D$58,2),C156*EB!$B$58)))/0.05,0)*0.05)&lt;=25,0,(ROUND(IF(C156&lt;=0,0,IF(C156&lt;EB!$A$45,C156*EB!$B$44,IF(C156&lt;EB!$A$58,VLOOKUP(C156,EB!$A$45:'EB'!$D$58,4)+(C156-VLOOKUP(C156,EB!$A$45:'EB'!$D$58,1))*VLOOKUP(C156,EB!$A$45:'EB'!$D$58,2),C156*EB!$B$58)))/0.05,0)*0.05))</f>
        <v>#REF!</v>
      </c>
      <c r="H157" s="54" t="e">
        <f>IF((ROUND(IF(C156&lt;=0,0,IF(C156&lt;EB!$F$45,C156*EB!$G$44,IF(C156&lt;EB!$F$55,VLOOKUP(C156,EB!$F$45:'EB'!$I$55,4)+(C156-VLOOKUP(C156,EB!$F$45:'EB'!$I$55,1))*VLOOKUP(C156,EB!$F$45:'EB'!$I$55,2),C156*EB!$G$55)))/0.05,0)*0.05)&lt;=25,0,(ROUND(IF(C156&lt;=0,0,IF(C156&lt;EB!$F$45,C156*EB!$G$44,IF(C156&lt;EB!$F$55,VLOOKUP(C156,EB!$F$45:'EB'!$I$55,4)+(C156-VLOOKUP(C156,EB!$F$45:'EB'!$I$55,1))*VLOOKUP(C156,EB!$F$45:'EB'!$I$55,2),C156*EB!$G$55)))/0.05,0)*0.05))</f>
        <v>#REF!</v>
      </c>
      <c r="I157" s="55" t="e">
        <f>IF((ROUND(IF(C156&lt;=0,0,IF(C156&lt;EB!$A$65,C156*EB!$B$64,IF(C156&lt;EB!$A$78,VLOOKUP(C156,EB!$A$65:'EB'!$D$78,4)+(C156-VLOOKUP(C156,EB!$A$65:'EB'!$D$78,1))*VLOOKUP(C156,EB!$A$65:'EB'!$D$78,2),C156*EB!$B$78)))/0.05,0)*0.05)&lt;=25,0,(ROUND(IF(C156&lt;=0,0,IF(C156&lt;EB!$A$65,C156*EB!$B$64,IF(C156&lt;EB!$A$78,VLOOKUP(C156,EB!$A$65:'EB'!$D$78,4)+(C156-VLOOKUP(C156,EB!$A$65:'EB'!$D$78,1))*VLOOKUP(C156,EB!$A$65:'EB'!$D$78,2),C156*EB!$B$78)))/0.05,0)*0.05))</f>
        <v>#REF!</v>
      </c>
      <c r="J157" s="55" t="e">
        <f>IF((ROUND(IF(C156&lt;=0,0,IF(C156&lt;EB!$F$65,C156*EB!$G$64,IF(C156&lt;EB!$F$75,VLOOKUP(C156,EB!$F$65:'EB'!$I$75,4)+(C156-VLOOKUP(C156,EB!$F$65:'EB'!$I$75,1))*VLOOKUP(C156,EB!$F$65:'EB'!$I$75,2),C156*EB!$G$75)))/0.05,0)*0.05)&lt;=25,0,(ROUND(IF(C156&lt;=0,0,IF(C156&lt;EB!$F$65,C156*EB!$G$64,IF(C156&lt;EB!$F$75,VLOOKUP(C156,EB!$F$65:'EB'!$I$75,4)+(C156-VLOOKUP(C156,EB!$F$65:'EB'!$I$75,1))*VLOOKUP(C156,EB!$F$65:'EB'!$I$75,2),C156*EB!$G$75)))/0.05,0)*0.05))</f>
        <v>#REF!</v>
      </c>
      <c r="K157" s="46"/>
    </row>
    <row r="158" spans="3:21" ht="14.25">
      <c r="C158" s="56" t="e">
        <f>IF((ROUND(IF(D156&lt;=0,0,IF(D156&lt;EB!$A$4,D156*EB!$B$3,IF(D156&lt;EB!$A$17,VLOOKUP(D156,EB!$A$4:'EB'!$D$17,4)+(D156-VLOOKUP(D156,EB!$A$4:'EB'!$D$17,1))*VLOOKUP(D156,EB!$A$4:'EB'!$D$17,2),D156*EB!$B$17)))/0.05,0)*0.05)&lt;=25,0,(ROUND(IF(D156&lt;=0,0,IF(D156&lt;EB!$A$4,D156*EB!$B$3,IF(D156&lt;EB!$A$17,VLOOKUP(D156,EB!$A$4:'EB'!$D$17,4)+(D156-VLOOKUP(D156,EB!$A$4:'EB'!$D$17,1))*VLOOKUP(D156,EB!$A$4:'EB'!$D$17,2),$D156*EB!$B$17)))/0.05,0)*0.05))</f>
        <v>#REF!</v>
      </c>
      <c r="D158" s="56" t="e">
        <f>IF((ROUND(IF(D156&lt;=0,0,IF(D156&lt;EB!$F$4,D156*EB!$G$3,IF(D156&lt;EB!$F$14,VLOOKUP(D156,EB!$F$4:'EB'!$I$14,4)+(D156-VLOOKUP(D156,EB!$F$4:'EB'!$I$14,1))*VLOOKUP(D156,EB!$F$4:'EB'!$I$14,2),D156*EB!$G$14)))/0.05,0)*0.05)&lt;=25,0,(ROUND(IF(D156&lt;=0,0,IF(D156&lt;EB!$F$4,D156*EB!$G$3,IF(D156&lt;EB!$F$14,VLOOKUP(D156,EB!$F$4:'EB'!$I$14,4)+(D156-VLOOKUP(D156,EB!$F$4:'EB'!$I$14,1))*VLOOKUP(D156,EB!$F$4:'EB'!$I$14,2),D156*EB!$G$14)))/0.05,0)*0.05))</f>
        <v>#REF!</v>
      </c>
      <c r="E158" s="56" t="e">
        <f>IF((ROUND(IF(D156&lt;=0,0,IF(D156&lt;EB!$A$24,D156*EB!$B$23,IF(D156&lt;EB!$A$38,VLOOKUP(D156,EB!$A$24:'EB'!$D$38,4)+(D156-VLOOKUP(D156,EB!$A$24:'EB'!$D$38,1))*VLOOKUP(D156,EB!$A$24:'EB'!$D$38,2),D156*EB!$B$38)))/0.05,0)*0.05)&lt;=25,0,(ROUND(IF(D156&lt;=0,0,IF(D156&lt;EB!$A$24,D156*EB!$B$23,IF(D156&lt;EB!$A$38,VLOOKUP(D156,EB!$A$24:'EB'!$D$38,4)+(D156-VLOOKUP(D156,EB!$A$24:'EB'!$D$38,1))*VLOOKUP(D156,EB!$A$24:'EB'!$D$38,2),D156*EB!$B$38)))/0.05,0)*0.05))</f>
        <v>#REF!</v>
      </c>
      <c r="F158" s="56" t="e">
        <f>IF((ROUND(IF(D156&lt;=0,0,IF(D156&lt;EB!$F$24,D156*EB!$G$23,IF(D156&lt;EB!$F$34,VLOOKUP(D156,EB!$F$24:'EB'!$I$34,4)+(D156-VLOOKUP(D156,EB!$F$24:'EB'!$I$34,1))*VLOOKUP(D156,EB!$F$24:'EB'!$I$34,2),D156*EB!$G$34)))/0.05,0)*0.05)&lt;=25,0,(ROUND(IF(D156&lt;=0,0,IF(D156&lt;EB!$F$24,D156*EB!$G$23,IF(D156&lt;EB!$F$34,VLOOKUP(D156,EB!$F$24:'EB'!$I$34,4)+(D156-VLOOKUP(D156,EB!$F$24:'EB'!$I$34,1))*VLOOKUP(D156,EB!$F$24:'EB'!$I$34,2),D156*EB!$G$34)))/0.05,0)*0.05))</f>
        <v>#REF!</v>
      </c>
      <c r="G158" s="56" t="e">
        <f>IF((ROUND(IF(D156&lt;=0,0,IF(D156&lt;EB!$A$45,D156*EB!$B$44,IF(D156&lt;EB!$A$58,VLOOKUP(D156,EB!$A$45:'EB'!$D$58,4)+(D156-VLOOKUP(D156,EB!$A$45:'EB'!$D$58,1))*VLOOKUP(D156,EB!$A$45:'EB'!$D$58,2),D156*EB!$B$58)))/0.05,0)*0.05)&lt;=25,0,(ROUND(IF(D156&lt;=0,0,IF(D156&lt;EB!$A$45,D156*EB!$B$44,IF(D156&lt;EB!$A$58,VLOOKUP(D156,EB!$A$45:'EB'!$D$58,4)+(D156-VLOOKUP(D156,EB!$A$45:'EB'!$D$58,1))*VLOOKUP(D156,EB!$A$45:'EB'!$D$58,2),D156*EB!$B$58)))/0.05,0)*0.05))</f>
        <v>#REF!</v>
      </c>
      <c r="H158" s="56" t="e">
        <f>IF((ROUND(IF(D156&lt;=0,0,IF(D156&lt;EB!$F$45,D156*EB!$G$44,IF(D156&lt;EB!$F$55,VLOOKUP(D156,EB!$F$45:'EB'!$I$55,4)+(D156-VLOOKUP(D156,EB!$F$45:'EB'!$I$55,1))*VLOOKUP(D156,EB!$F$45:'EB'!$I$55,2),D156*EB!$G$55)))/0.05,0)*0.05)&lt;=25,0,(ROUND(IF(D156&lt;=0,0,IF(D156&lt;EB!$F$45,D156*EB!$G$44,IF(D156&lt;EB!$F$55,VLOOKUP(D156,EB!$F$45:'EB'!$I$55,4)+(D156-VLOOKUP(D156,EB!$F$45:'EB'!$I$55,1))*VLOOKUP(D156,EB!$F$45:'EB'!$I$55,2),D156*EB!$G$55)))/0.05,0)*0.05))</f>
        <v>#REF!</v>
      </c>
      <c r="I158" s="57" t="e">
        <f>IF((ROUND(IF(D156&lt;=0,0,IF(D156&lt;EB!$A$65,D156*EB!$B$64,IF(D156&lt;EB!$A$78,VLOOKUP(D156,EB!$A$65:'EB'!$D$78,4)+(D156-VLOOKUP(D156,EB!$A$65:'EB'!$D$78,1))*VLOOKUP(D156,EB!$A$65:'EB'!$D$78,2),D156*EB!$B$78)))/0.05,0)*0.05)&lt;=25,0,(ROUND(IF(D156&lt;=0,0,IF(D156&lt;EB!$A$65,D156*EB!$B$64,IF(D156&lt;EB!$A$78,VLOOKUP(D156,EB!$A$65:'EB'!$D$78,4)+(D156-VLOOKUP(D156,EB!$A$65:'EB'!$D$78,1))*VLOOKUP(D156,EB!$A$65:'EB'!$D$78,2),D156*EB!$B$78)))/0.05,0)*0.05))</f>
        <v>#REF!</v>
      </c>
      <c r="J158" s="57" t="e">
        <f>IF((ROUND(IF(D156&lt;=0,0,IF(D156&lt;EB!$F$65,D156*EB!$G$64,IF(D156&lt;EB!$F$75,VLOOKUP(D156,EB!$F$65:'EB'!$I$75,4)+(D156-VLOOKUP(D156,EB!$F$65:'EB'!$I$75,1))*VLOOKUP(D156,EB!$F$65:'EB'!$I$75,2),D156*EB!$G$75)))/0.05,0)*0.05)&lt;=25,0,(ROUND(IF(D156&lt;=0,0,IF(D156&lt;EB!$F$65,D156*EB!$G$64,IF(D156&lt;EB!$F$75,VLOOKUP(D156,EB!$F$65:'EB'!$I$75,4)+(D156-VLOOKUP(D156,EB!$F$65:'EB'!$I$75,1))*VLOOKUP(D156,EB!$F$65:'EB'!$I$75,2),D156*EB!$G$75)))/0.05,0)*0.05))</f>
        <v>#REF!</v>
      </c>
      <c r="K158" s="46"/>
    </row>
    <row r="159" spans="3:21" ht="14.25">
      <c r="C159" s="58"/>
      <c r="D159" s="45"/>
      <c r="E159" s="45"/>
      <c r="F159" s="45"/>
      <c r="G159" s="45"/>
      <c r="H159" s="45"/>
      <c r="I159" s="46"/>
      <c r="J159" s="46"/>
      <c r="K159" s="46"/>
    </row>
    <row r="160" spans="3:21">
      <c r="C160" s="59"/>
      <c r="D160" s="60"/>
      <c r="E160" s="61"/>
      <c r="F160" s="60"/>
      <c r="G160" s="61"/>
      <c r="H160" s="62"/>
      <c r="I160" s="62"/>
      <c r="J160" s="63"/>
      <c r="K160" s="64" t="e">
        <f>SUM(K162:K187)</f>
        <v>#REF!</v>
      </c>
      <c r="M160" s="59"/>
      <c r="N160" s="60"/>
      <c r="O160" s="61"/>
      <c r="P160" s="60"/>
      <c r="Q160" s="61"/>
      <c r="R160" s="62"/>
      <c r="S160" s="62"/>
      <c r="T160" s="63"/>
      <c r="U160" s="64" t="e">
        <f>SUM(U162:U187)</f>
        <v>#REF!</v>
      </c>
    </row>
    <row r="161" spans="3:21">
      <c r="C161" s="65"/>
      <c r="D161" s="66"/>
      <c r="E161" s="67"/>
      <c r="F161" s="66"/>
      <c r="G161" s="67"/>
      <c r="H161" s="68"/>
      <c r="I161" s="68"/>
      <c r="J161" s="69"/>
      <c r="K161" s="70"/>
      <c r="M161" s="65"/>
      <c r="N161" s="66"/>
      <c r="O161" s="67"/>
      <c r="P161" s="66"/>
      <c r="Q161" s="67"/>
      <c r="R161" s="68"/>
      <c r="S161" s="68"/>
      <c r="T161" s="69"/>
      <c r="U161" s="70"/>
    </row>
    <row r="162" spans="3:21">
      <c r="C162" s="65">
        <v>1995</v>
      </c>
      <c r="D162" s="66" t="e">
        <f>IF(#REF!&lt;34700,34700,IF(#REF!&gt;35064,0,#REF!))</f>
        <v>#REF!</v>
      </c>
      <c r="E162" s="67" t="e">
        <f t="shared" ref="E162:E187" si="17">D162</f>
        <v>#REF!</v>
      </c>
      <c r="F162" s="66" t="e">
        <f>IF(#REF!&gt;35064,35064,IF(#REF!&lt;34700,0,#REF!))</f>
        <v>#REF!</v>
      </c>
      <c r="G162" s="67" t="e">
        <f t="shared" ref="G162:G187" si="18">F162</f>
        <v>#REF!</v>
      </c>
      <c r="H162" s="68" t="e">
        <f t="shared" ref="H162:H187" si="19">DAYS360(E162,G162+1,FALSE)</f>
        <v>#REF!</v>
      </c>
      <c r="I162" s="68" t="e">
        <f t="shared" ref="I162:I187" si="20">IF(H162&lt;1,0,IF(H162&gt;360,0,H162))</f>
        <v>#REF!</v>
      </c>
      <c r="J162" s="69">
        <v>0.05</v>
      </c>
      <c r="K162" s="70" t="e">
        <f>ROUND((((#REF!*J162)/360)*I162)/0.05,0)*0.05</f>
        <v>#REF!</v>
      </c>
      <c r="M162" s="65">
        <v>1995</v>
      </c>
      <c r="N162" s="66" t="e">
        <f>IF(#REF!&lt;34700,34700,IF(#REF!&gt;35064,0,#REF!))</f>
        <v>#REF!</v>
      </c>
      <c r="O162" s="67" t="e">
        <f t="shared" ref="O162:O187" si="21">N162</f>
        <v>#REF!</v>
      </c>
      <c r="P162" s="66" t="e">
        <f>IF(#REF!&gt;35064,35064,IF(#REF!&lt;34700,0,#REF!))</f>
        <v>#REF!</v>
      </c>
      <c r="Q162" s="67" t="e">
        <f t="shared" ref="Q162:Q187" si="22">P162</f>
        <v>#REF!</v>
      </c>
      <c r="R162" s="68" t="e">
        <f t="shared" ref="R162:R187" si="23">DAYS360(O162,Q162+1,FALSE)</f>
        <v>#REF!</v>
      </c>
      <c r="S162" s="68" t="e">
        <f t="shared" ref="S162:S187" si="24">IF(R162&lt;1,0,IF(R162&gt;360,0,R162))</f>
        <v>#REF!</v>
      </c>
      <c r="T162" s="69">
        <v>0.05</v>
      </c>
      <c r="U162" s="70" t="e">
        <f>ROUND((((#REF!*T162)/360)*S162)/0.05,0)*0.05</f>
        <v>#REF!</v>
      </c>
    </row>
    <row r="163" spans="3:21">
      <c r="C163" s="65">
        <v>1996</v>
      </c>
      <c r="D163" s="66" t="e">
        <f>IF(#REF!&lt;35065,35065,IF(#REF!&gt;35430,0,#REF!))</f>
        <v>#REF!</v>
      </c>
      <c r="E163" s="67" t="e">
        <f t="shared" si="17"/>
        <v>#REF!</v>
      </c>
      <c r="F163" s="66" t="e">
        <f>IF(#REF!&gt;35430,35430,IF(#REF!&lt;35065,0,#REF!))</f>
        <v>#REF!</v>
      </c>
      <c r="G163" s="67" t="e">
        <f t="shared" si="18"/>
        <v>#REF!</v>
      </c>
      <c r="H163" s="68" t="e">
        <f t="shared" si="19"/>
        <v>#REF!</v>
      </c>
      <c r="I163" s="68" t="e">
        <f t="shared" si="20"/>
        <v>#REF!</v>
      </c>
      <c r="J163" s="69">
        <v>0.05</v>
      </c>
      <c r="K163" s="70" t="e">
        <f>ROUND((((#REF!*J163)/360)*I163)/0.05,0)*0.05</f>
        <v>#REF!</v>
      </c>
      <c r="M163" s="65">
        <v>1996</v>
      </c>
      <c r="N163" s="66" t="e">
        <f>IF(#REF!&lt;35065,35065,IF(#REF!&gt;35430,0,#REF!))</f>
        <v>#REF!</v>
      </c>
      <c r="O163" s="67" t="e">
        <f t="shared" si="21"/>
        <v>#REF!</v>
      </c>
      <c r="P163" s="66" t="e">
        <f>IF(#REF!&gt;35430,35430,IF(#REF!&lt;35065,0,#REF!))</f>
        <v>#REF!</v>
      </c>
      <c r="Q163" s="67" t="e">
        <f t="shared" si="22"/>
        <v>#REF!</v>
      </c>
      <c r="R163" s="68" t="e">
        <f t="shared" si="23"/>
        <v>#REF!</v>
      </c>
      <c r="S163" s="68" t="e">
        <f t="shared" si="24"/>
        <v>#REF!</v>
      </c>
      <c r="T163" s="69">
        <v>0.05</v>
      </c>
      <c r="U163" s="70" t="e">
        <f>ROUND((((#REF!*T163)/360)*S163)/0.05,0)*0.05</f>
        <v>#REF!</v>
      </c>
    </row>
    <row r="164" spans="3:21">
      <c r="C164" s="65">
        <v>1997</v>
      </c>
      <c r="D164" s="66" t="e">
        <f>IF(#REF!&lt;35431,35431,IF(#REF!&gt;35795,0,#REF!))</f>
        <v>#REF!</v>
      </c>
      <c r="E164" s="67" t="e">
        <f t="shared" si="17"/>
        <v>#REF!</v>
      </c>
      <c r="F164" s="66" t="e">
        <f>IF(#REF!&gt;35795,35795,IF(#REF!&lt;35431,0,#REF!))</f>
        <v>#REF!</v>
      </c>
      <c r="G164" s="67" t="e">
        <f t="shared" si="18"/>
        <v>#REF!</v>
      </c>
      <c r="H164" s="68" t="e">
        <f t="shared" si="19"/>
        <v>#REF!</v>
      </c>
      <c r="I164" s="68" t="e">
        <f t="shared" si="20"/>
        <v>#REF!</v>
      </c>
      <c r="J164" s="69">
        <v>0.05</v>
      </c>
      <c r="K164" s="70" t="e">
        <f>ROUND((((#REF!*J164)/360)*I164)/0.05,0)*0.05</f>
        <v>#REF!</v>
      </c>
      <c r="M164" s="65">
        <v>1997</v>
      </c>
      <c r="N164" s="66" t="e">
        <f>IF(#REF!&lt;35431,35431,IF(#REF!&gt;35795,0,#REF!))</f>
        <v>#REF!</v>
      </c>
      <c r="O164" s="67" t="e">
        <f t="shared" si="21"/>
        <v>#REF!</v>
      </c>
      <c r="P164" s="66" t="e">
        <f>IF(#REF!&gt;35795,35795,IF(#REF!&lt;35431,0,#REF!))</f>
        <v>#REF!</v>
      </c>
      <c r="Q164" s="67" t="e">
        <f t="shared" si="22"/>
        <v>#REF!</v>
      </c>
      <c r="R164" s="68" t="e">
        <f t="shared" si="23"/>
        <v>#REF!</v>
      </c>
      <c r="S164" s="68" t="e">
        <f t="shared" si="24"/>
        <v>#REF!</v>
      </c>
      <c r="T164" s="69">
        <v>0.05</v>
      </c>
      <c r="U164" s="70" t="e">
        <f>ROUND((((#REF!*T164)/360)*S164)/0.05,0)*0.05</f>
        <v>#REF!</v>
      </c>
    </row>
    <row r="165" spans="3:21">
      <c r="C165" s="65">
        <v>1998</v>
      </c>
      <c r="D165" s="66" t="e">
        <f>IF(#REF!&lt;35796,35796,IF(#REF!&gt;36160,0,#REF!))</f>
        <v>#REF!</v>
      </c>
      <c r="E165" s="67" t="e">
        <f t="shared" si="17"/>
        <v>#REF!</v>
      </c>
      <c r="F165" s="66" t="e">
        <f>IF(#REF!&gt;36160,36160,IF(#REF!&lt;35796,0,#REF!))</f>
        <v>#REF!</v>
      </c>
      <c r="G165" s="67" t="e">
        <f t="shared" si="18"/>
        <v>#REF!</v>
      </c>
      <c r="H165" s="68" t="e">
        <f t="shared" si="19"/>
        <v>#REF!</v>
      </c>
      <c r="I165" s="68" t="e">
        <f t="shared" si="20"/>
        <v>#REF!</v>
      </c>
      <c r="J165" s="69">
        <v>0.05</v>
      </c>
      <c r="K165" s="70" t="e">
        <f>ROUND((((#REF!*J165)/360)*I165)/0.05,0)*0.05</f>
        <v>#REF!</v>
      </c>
      <c r="M165" s="65">
        <v>1998</v>
      </c>
      <c r="N165" s="66" t="e">
        <f>IF(#REF!&lt;35796,35796,IF(#REF!&gt;36160,0,#REF!))</f>
        <v>#REF!</v>
      </c>
      <c r="O165" s="67" t="e">
        <f t="shared" si="21"/>
        <v>#REF!</v>
      </c>
      <c r="P165" s="66" t="e">
        <f>IF(#REF!&gt;36160,36160,IF(#REF!&lt;35796,0,#REF!))</f>
        <v>#REF!</v>
      </c>
      <c r="Q165" s="67" t="e">
        <f t="shared" si="22"/>
        <v>#REF!</v>
      </c>
      <c r="R165" s="68" t="e">
        <f t="shared" si="23"/>
        <v>#REF!</v>
      </c>
      <c r="S165" s="68" t="e">
        <f t="shared" si="24"/>
        <v>#REF!</v>
      </c>
      <c r="T165" s="69">
        <v>0.05</v>
      </c>
      <c r="U165" s="70" t="e">
        <f>ROUND((((#REF!*T165)/360)*S165)/0.05,0)*0.05</f>
        <v>#REF!</v>
      </c>
    </row>
    <row r="166" spans="3:21">
      <c r="C166" s="65">
        <v>1999</v>
      </c>
      <c r="D166" s="66" t="e">
        <f>IF(#REF!&lt;36161,36161,IF(#REF!&gt;36525,0,#REF!))</f>
        <v>#REF!</v>
      </c>
      <c r="E166" s="67" t="e">
        <f t="shared" si="17"/>
        <v>#REF!</v>
      </c>
      <c r="F166" s="66" t="e">
        <f>IF(#REF!&gt;36525,36525,IF(#REF!&lt;36161,0,#REF!))</f>
        <v>#REF!</v>
      </c>
      <c r="G166" s="67" t="e">
        <f t="shared" si="18"/>
        <v>#REF!</v>
      </c>
      <c r="H166" s="68" t="e">
        <f t="shared" si="19"/>
        <v>#REF!</v>
      </c>
      <c r="I166" s="68" t="e">
        <f t="shared" si="20"/>
        <v>#REF!</v>
      </c>
      <c r="J166" s="69">
        <v>0.04</v>
      </c>
      <c r="K166" s="70" t="e">
        <f>ROUND((((#REF!*J166)/360)*I166)/0.05,0)*0.05</f>
        <v>#REF!</v>
      </c>
      <c r="M166" s="65">
        <v>1999</v>
      </c>
      <c r="N166" s="66" t="e">
        <f>IF(#REF!&lt;36161,36161,IF(#REF!&gt;36525,0,#REF!))</f>
        <v>#REF!</v>
      </c>
      <c r="O166" s="67" t="e">
        <f t="shared" si="21"/>
        <v>#REF!</v>
      </c>
      <c r="P166" s="66" t="e">
        <f>IF(#REF!&gt;36525,36525,IF(#REF!&lt;36161,0,#REF!))</f>
        <v>#REF!</v>
      </c>
      <c r="Q166" s="67" t="e">
        <f t="shared" si="22"/>
        <v>#REF!</v>
      </c>
      <c r="R166" s="68" t="e">
        <f t="shared" si="23"/>
        <v>#REF!</v>
      </c>
      <c r="S166" s="68" t="e">
        <f t="shared" si="24"/>
        <v>#REF!</v>
      </c>
      <c r="T166" s="69">
        <v>0.04</v>
      </c>
      <c r="U166" s="70" t="e">
        <f>ROUND((((#REF!*T166)/360)*S166)/0.05,0)*0.05</f>
        <v>#REF!</v>
      </c>
    </row>
    <row r="167" spans="3:21">
      <c r="C167" s="65">
        <v>2000</v>
      </c>
      <c r="D167" s="66" t="e">
        <f>IF(#REF!&lt;36526,36526,IF(#REF!&gt;36891,0,#REF!))</f>
        <v>#REF!</v>
      </c>
      <c r="E167" s="67" t="e">
        <f t="shared" si="17"/>
        <v>#REF!</v>
      </c>
      <c r="F167" s="66" t="e">
        <f>IF(#REF!&gt;36891,36891,IF(#REF!&lt;36526,0,#REF!))</f>
        <v>#REF!</v>
      </c>
      <c r="G167" s="67" t="e">
        <f t="shared" si="18"/>
        <v>#REF!</v>
      </c>
      <c r="H167" s="68" t="e">
        <f t="shared" si="19"/>
        <v>#REF!</v>
      </c>
      <c r="I167" s="68" t="e">
        <f t="shared" si="20"/>
        <v>#REF!</v>
      </c>
      <c r="J167" s="69">
        <v>0.04</v>
      </c>
      <c r="K167" s="70" t="e">
        <f>ROUND((((#REF!*J167)/360)*I167)/0.05,0)*0.05</f>
        <v>#REF!</v>
      </c>
      <c r="M167" s="65">
        <v>2000</v>
      </c>
      <c r="N167" s="66" t="e">
        <f>IF(#REF!&lt;36526,36526,IF(#REF!&gt;36891,0,#REF!))</f>
        <v>#REF!</v>
      </c>
      <c r="O167" s="67" t="e">
        <f t="shared" si="21"/>
        <v>#REF!</v>
      </c>
      <c r="P167" s="66" t="e">
        <f>IF(#REF!&gt;36891,36891,IF(#REF!&lt;36526,0,#REF!))</f>
        <v>#REF!</v>
      </c>
      <c r="Q167" s="67" t="e">
        <f t="shared" si="22"/>
        <v>#REF!</v>
      </c>
      <c r="R167" s="68" t="e">
        <f t="shared" si="23"/>
        <v>#REF!</v>
      </c>
      <c r="S167" s="68" t="e">
        <f t="shared" si="24"/>
        <v>#REF!</v>
      </c>
      <c r="T167" s="69">
        <v>0.04</v>
      </c>
      <c r="U167" s="70" t="e">
        <f>ROUND((((#REF!*T167)/360)*S167)/0.05,0)*0.05</f>
        <v>#REF!</v>
      </c>
    </row>
    <row r="168" spans="3:21">
      <c r="C168" s="65">
        <v>2001</v>
      </c>
      <c r="D168" s="66" t="e">
        <f>IF(#REF!&lt;36892,36892,IF(#REF!&gt;37256,0,#REF!))</f>
        <v>#REF!</v>
      </c>
      <c r="E168" s="67" t="e">
        <f t="shared" si="17"/>
        <v>#REF!</v>
      </c>
      <c r="F168" s="66" t="e">
        <f>IF(#REF!&gt;37256,37256,IF(#REF!&lt;36892,0,#REF!))</f>
        <v>#REF!</v>
      </c>
      <c r="G168" s="67" t="e">
        <f t="shared" si="18"/>
        <v>#REF!</v>
      </c>
      <c r="H168" s="68" t="e">
        <f t="shared" si="19"/>
        <v>#REF!</v>
      </c>
      <c r="I168" s="68" t="e">
        <f t="shared" si="20"/>
        <v>#REF!</v>
      </c>
      <c r="J168" s="69">
        <v>4.4999999999999998E-2</v>
      </c>
      <c r="K168" s="70" t="e">
        <f>ROUND((((#REF!*J168)/360)*I168)/0.05,0)*0.05</f>
        <v>#REF!</v>
      </c>
      <c r="M168" s="65">
        <v>2001</v>
      </c>
      <c r="N168" s="66" t="e">
        <f>IF(#REF!&lt;36892,36892,IF(#REF!&gt;37256,0,#REF!))</f>
        <v>#REF!</v>
      </c>
      <c r="O168" s="67" t="e">
        <f t="shared" si="21"/>
        <v>#REF!</v>
      </c>
      <c r="P168" s="66" t="e">
        <f>IF(#REF!&gt;37256,37256,IF(#REF!&lt;36892,0,#REF!))</f>
        <v>#REF!</v>
      </c>
      <c r="Q168" s="67" t="e">
        <f t="shared" si="22"/>
        <v>#REF!</v>
      </c>
      <c r="R168" s="68" t="e">
        <f t="shared" si="23"/>
        <v>#REF!</v>
      </c>
      <c r="S168" s="68" t="e">
        <f t="shared" si="24"/>
        <v>#REF!</v>
      </c>
      <c r="T168" s="69">
        <v>4.4999999999999998E-2</v>
      </c>
      <c r="U168" s="70" t="e">
        <f>ROUND((((#REF!*T168)/360)*S168)/0.05,0)*0.05</f>
        <v>#REF!</v>
      </c>
    </row>
    <row r="169" spans="3:21">
      <c r="C169" s="65">
        <v>2002</v>
      </c>
      <c r="D169" s="66" t="e">
        <f>IF(#REF!&lt;37257,37257,IF(#REF!&gt;37621,0,#REF!))</f>
        <v>#REF!</v>
      </c>
      <c r="E169" s="67" t="e">
        <f t="shared" si="17"/>
        <v>#REF!</v>
      </c>
      <c r="F169" s="66" t="e">
        <f>IF(#REF!&gt;37621,37621,IF(#REF!&lt;37257,0,#REF!))</f>
        <v>#REF!</v>
      </c>
      <c r="G169" s="67" t="e">
        <f t="shared" si="18"/>
        <v>#REF!</v>
      </c>
      <c r="H169" s="68" t="e">
        <f t="shared" si="19"/>
        <v>#REF!</v>
      </c>
      <c r="I169" s="68" t="e">
        <f t="shared" si="20"/>
        <v>#REF!</v>
      </c>
      <c r="J169" s="69">
        <v>0.04</v>
      </c>
      <c r="K169" s="70" t="e">
        <f>ROUND((((#REF!*J169)/360)*I169)/0.05,0)*0.05</f>
        <v>#REF!</v>
      </c>
      <c r="M169" s="65">
        <v>2002</v>
      </c>
      <c r="N169" s="66" t="e">
        <f>IF(#REF!&lt;37257,37257,IF(#REF!&gt;37621,0,#REF!))</f>
        <v>#REF!</v>
      </c>
      <c r="O169" s="67" t="e">
        <f t="shared" si="21"/>
        <v>#REF!</v>
      </c>
      <c r="P169" s="66" t="e">
        <f>IF(#REF!&gt;37621,37621,IF(#REF!&lt;37257,0,#REF!))</f>
        <v>#REF!</v>
      </c>
      <c r="Q169" s="67" t="e">
        <f t="shared" si="22"/>
        <v>#REF!</v>
      </c>
      <c r="R169" s="68" t="e">
        <f t="shared" si="23"/>
        <v>#REF!</v>
      </c>
      <c r="S169" s="68" t="e">
        <f t="shared" si="24"/>
        <v>#REF!</v>
      </c>
      <c r="T169" s="69">
        <v>0.04</v>
      </c>
      <c r="U169" s="70" t="e">
        <f>ROUND((((#REF!*T169)/360)*S169)/0.05,0)*0.05</f>
        <v>#REF!</v>
      </c>
    </row>
    <row r="170" spans="3:21">
      <c r="C170" s="71">
        <v>2003</v>
      </c>
      <c r="D170" s="66" t="e">
        <f>IF(#REF!&lt;37622,37622,IF(#REF!&gt;37986,0,#REF!))</f>
        <v>#REF!</v>
      </c>
      <c r="E170" s="67" t="e">
        <f t="shared" si="17"/>
        <v>#REF!</v>
      </c>
      <c r="F170" s="66" t="e">
        <f>IF(#REF!&gt;37986,37986,IF(#REF!&lt;37622,0,#REF!))</f>
        <v>#REF!</v>
      </c>
      <c r="G170" s="67" t="e">
        <f t="shared" si="18"/>
        <v>#REF!</v>
      </c>
      <c r="H170" s="68" t="e">
        <f t="shared" si="19"/>
        <v>#REF!</v>
      </c>
      <c r="I170" s="68" t="e">
        <f t="shared" si="20"/>
        <v>#REF!</v>
      </c>
      <c r="J170" s="69">
        <v>0.04</v>
      </c>
      <c r="K170" s="70" t="e">
        <f>ROUND((((#REF!*J170)/360)*I170)/0.05,0)*0.05</f>
        <v>#REF!</v>
      </c>
      <c r="M170" s="71">
        <v>2003</v>
      </c>
      <c r="N170" s="66" t="e">
        <f>IF(#REF!&lt;37622,37622,IF(#REF!&gt;37986,0,#REF!))</f>
        <v>#REF!</v>
      </c>
      <c r="O170" s="67" t="e">
        <f t="shared" si="21"/>
        <v>#REF!</v>
      </c>
      <c r="P170" s="66" t="e">
        <f>IF(#REF!&gt;37986,37986,IF(#REF!&lt;37622,0,#REF!))</f>
        <v>#REF!</v>
      </c>
      <c r="Q170" s="67" t="e">
        <f t="shared" si="22"/>
        <v>#REF!</v>
      </c>
      <c r="R170" s="68" t="e">
        <f t="shared" si="23"/>
        <v>#REF!</v>
      </c>
      <c r="S170" s="68" t="e">
        <f t="shared" si="24"/>
        <v>#REF!</v>
      </c>
      <c r="T170" s="69">
        <v>0.04</v>
      </c>
      <c r="U170" s="70" t="e">
        <f>ROUND((((#REF!*T170)/360)*S170)/0.05,0)*0.05</f>
        <v>#REF!</v>
      </c>
    </row>
    <row r="171" spans="3:21">
      <c r="C171" s="71">
        <v>2004</v>
      </c>
      <c r="D171" s="66" t="e">
        <f>IF(#REF!&lt;37987,37987,IF(#REF!&gt;38352,0,#REF!))</f>
        <v>#REF!</v>
      </c>
      <c r="E171" s="67" t="e">
        <f t="shared" si="17"/>
        <v>#REF!</v>
      </c>
      <c r="F171" s="66" t="e">
        <f>IF(#REF!&gt;38352,38352,IF(#REF!&lt;37987,0,#REF!))</f>
        <v>#REF!</v>
      </c>
      <c r="G171" s="67" t="e">
        <f t="shared" si="18"/>
        <v>#REF!</v>
      </c>
      <c r="H171" s="68" t="e">
        <f t="shared" si="19"/>
        <v>#REF!</v>
      </c>
      <c r="I171" s="68" t="e">
        <f t="shared" si="20"/>
        <v>#REF!</v>
      </c>
      <c r="J171" s="69">
        <v>3.5000000000000003E-2</v>
      </c>
      <c r="K171" s="70" t="e">
        <f>ROUND((((#REF!*J171)/360)*I171)/0.05,0)*0.05</f>
        <v>#REF!</v>
      </c>
      <c r="M171" s="71">
        <v>2004</v>
      </c>
      <c r="N171" s="66" t="e">
        <f>IF(#REF!&lt;37987,37987,IF(#REF!&gt;38352,0,#REF!))</f>
        <v>#REF!</v>
      </c>
      <c r="O171" s="67" t="e">
        <f t="shared" si="21"/>
        <v>#REF!</v>
      </c>
      <c r="P171" s="66" t="e">
        <f>IF(#REF!&gt;38352,38352,IF(#REF!&lt;37987,0,#REF!))</f>
        <v>#REF!</v>
      </c>
      <c r="Q171" s="67" t="e">
        <f t="shared" si="22"/>
        <v>#REF!</v>
      </c>
      <c r="R171" s="68" t="e">
        <f t="shared" si="23"/>
        <v>#REF!</v>
      </c>
      <c r="S171" s="68" t="e">
        <f t="shared" si="24"/>
        <v>#REF!</v>
      </c>
      <c r="T171" s="69">
        <v>3.5000000000000003E-2</v>
      </c>
      <c r="U171" s="70" t="e">
        <f>ROUND((((#REF!*T171)/360)*S171)/0.05,0)*0.05</f>
        <v>#REF!</v>
      </c>
    </row>
    <row r="172" spans="3:21">
      <c r="C172" s="71">
        <v>2005</v>
      </c>
      <c r="D172" s="66" t="e">
        <f>IF(#REF!&lt;38353,38353,IF(#REF!&gt;38717,0,#REF!))</f>
        <v>#REF!</v>
      </c>
      <c r="E172" s="67" t="e">
        <f t="shared" si="17"/>
        <v>#REF!</v>
      </c>
      <c r="F172" s="66" t="e">
        <f>IF(#REF!&gt;38717,38717,IF(#REF!&lt;38353,0,#REF!))</f>
        <v>#REF!</v>
      </c>
      <c r="G172" s="67" t="e">
        <f t="shared" si="18"/>
        <v>#REF!</v>
      </c>
      <c r="H172" s="68" t="e">
        <f t="shared" si="19"/>
        <v>#REF!</v>
      </c>
      <c r="I172" s="68" t="e">
        <f t="shared" si="20"/>
        <v>#REF!</v>
      </c>
      <c r="J172" s="69">
        <v>3.5000000000000003E-2</v>
      </c>
      <c r="K172" s="70" t="e">
        <f>ROUND((((#REF!*J172)/360)*I172)/0.05,0)*0.05</f>
        <v>#REF!</v>
      </c>
      <c r="M172" s="71">
        <v>2005</v>
      </c>
      <c r="N172" s="66" t="e">
        <f>IF(#REF!&lt;38353,38353,IF(#REF!&gt;38717,0,#REF!))</f>
        <v>#REF!</v>
      </c>
      <c r="O172" s="67" t="e">
        <f t="shared" si="21"/>
        <v>#REF!</v>
      </c>
      <c r="P172" s="66" t="e">
        <f>IF(#REF!&gt;38717,38717,IF(#REF!&lt;38353,0,#REF!))</f>
        <v>#REF!</v>
      </c>
      <c r="Q172" s="67" t="e">
        <f t="shared" si="22"/>
        <v>#REF!</v>
      </c>
      <c r="R172" s="68" t="e">
        <f t="shared" si="23"/>
        <v>#REF!</v>
      </c>
      <c r="S172" s="68" t="e">
        <f t="shared" si="24"/>
        <v>#REF!</v>
      </c>
      <c r="T172" s="69">
        <v>3.5000000000000003E-2</v>
      </c>
      <c r="U172" s="70" t="e">
        <f>ROUND((((#REF!*T172)/360)*S172)/0.05,0)*0.05</f>
        <v>#REF!</v>
      </c>
    </row>
    <row r="173" spans="3:21">
      <c r="C173" s="71">
        <v>2006</v>
      </c>
      <c r="D173" s="66" t="e">
        <f>IF(#REF!&lt;38718,38718,IF(#REF!&gt;39082,0,#REF!))</f>
        <v>#REF!</v>
      </c>
      <c r="E173" s="67" t="e">
        <f t="shared" si="17"/>
        <v>#REF!</v>
      </c>
      <c r="F173" s="66" t="e">
        <f>IF(#REF!&gt;39082,39082,IF(#REF!&lt;38718,0,#REF!))</f>
        <v>#REF!</v>
      </c>
      <c r="G173" s="67" t="e">
        <f t="shared" si="18"/>
        <v>#REF!</v>
      </c>
      <c r="H173" s="68" t="e">
        <f t="shared" si="19"/>
        <v>#REF!</v>
      </c>
      <c r="I173" s="68" t="e">
        <f t="shared" si="20"/>
        <v>#REF!</v>
      </c>
      <c r="J173" s="69">
        <v>3.5000000000000003E-2</v>
      </c>
      <c r="K173" s="70" t="e">
        <f>ROUND((((#REF!*J173)/360)*I173)/0.05,0)*0.05</f>
        <v>#REF!</v>
      </c>
      <c r="M173" s="71">
        <v>2006</v>
      </c>
      <c r="N173" s="66" t="e">
        <f>IF(#REF!&lt;38718,38718,IF(#REF!&gt;39082,0,#REF!))</f>
        <v>#REF!</v>
      </c>
      <c r="O173" s="67" t="e">
        <f t="shared" si="21"/>
        <v>#REF!</v>
      </c>
      <c r="P173" s="66" t="e">
        <f>IF(#REF!&gt;39082,39082,IF(#REF!&lt;38718,0,#REF!))</f>
        <v>#REF!</v>
      </c>
      <c r="Q173" s="67" t="e">
        <f t="shared" si="22"/>
        <v>#REF!</v>
      </c>
      <c r="R173" s="68" t="e">
        <f t="shared" si="23"/>
        <v>#REF!</v>
      </c>
      <c r="S173" s="68" t="e">
        <f t="shared" si="24"/>
        <v>#REF!</v>
      </c>
      <c r="T173" s="69">
        <v>3.5000000000000003E-2</v>
      </c>
      <c r="U173" s="70" t="e">
        <f>ROUND((((#REF!*T173)/360)*S173)/0.05,0)*0.05</f>
        <v>#REF!</v>
      </c>
    </row>
    <row r="174" spans="3:21">
      <c r="C174" s="71">
        <v>2007</v>
      </c>
      <c r="D174" s="66" t="e">
        <f>IF(#REF!&lt;39083,39083,IF(#REF!&gt;39447,0,#REF!))</f>
        <v>#REF!</v>
      </c>
      <c r="E174" s="67" t="e">
        <f t="shared" si="17"/>
        <v>#REF!</v>
      </c>
      <c r="F174" s="66" t="e">
        <f>IF(#REF!&gt;39447,39447,IF(#REF!&lt;39083,0,#REF!))</f>
        <v>#REF!</v>
      </c>
      <c r="G174" s="67" t="e">
        <f t="shared" si="18"/>
        <v>#REF!</v>
      </c>
      <c r="H174" s="68" t="e">
        <f t="shared" si="19"/>
        <v>#REF!</v>
      </c>
      <c r="I174" s="68" t="e">
        <f t="shared" si="20"/>
        <v>#REF!</v>
      </c>
      <c r="J174" s="69">
        <v>3.5000000000000003E-2</v>
      </c>
      <c r="K174" s="70" t="e">
        <f>ROUND((((#REF!*J174)/360)*I174)/0.05,0)*0.05</f>
        <v>#REF!</v>
      </c>
      <c r="M174" s="71">
        <v>2007</v>
      </c>
      <c r="N174" s="66" t="e">
        <f>IF(#REF!&lt;39083,39083,IF(#REF!&gt;39447,0,#REF!))</f>
        <v>#REF!</v>
      </c>
      <c r="O174" s="67" t="e">
        <f t="shared" si="21"/>
        <v>#REF!</v>
      </c>
      <c r="P174" s="66" t="e">
        <f>IF(#REF!&gt;39447,39447,IF(#REF!&lt;39083,0,#REF!))</f>
        <v>#REF!</v>
      </c>
      <c r="Q174" s="67" t="e">
        <f t="shared" si="22"/>
        <v>#REF!</v>
      </c>
      <c r="R174" s="68" t="e">
        <f t="shared" si="23"/>
        <v>#REF!</v>
      </c>
      <c r="S174" s="68" t="e">
        <f t="shared" si="24"/>
        <v>#REF!</v>
      </c>
      <c r="T174" s="69">
        <v>3.5000000000000003E-2</v>
      </c>
      <c r="U174" s="70" t="e">
        <f>ROUND((((#REF!*T174)/360)*S174)/0.05,0)*0.05</f>
        <v>#REF!</v>
      </c>
    </row>
    <row r="175" spans="3:21">
      <c r="C175" s="71">
        <v>2008</v>
      </c>
      <c r="D175" s="66" t="e">
        <f>IF(#REF!&lt;39448,39448,IF(#REF!&gt;39813,0,#REF!))</f>
        <v>#REF!</v>
      </c>
      <c r="E175" s="67" t="e">
        <f t="shared" si="17"/>
        <v>#REF!</v>
      </c>
      <c r="F175" s="66" t="e">
        <f>IF(#REF!&gt;39813,39813,IF(#REF!&lt;39448,0,#REF!))</f>
        <v>#REF!</v>
      </c>
      <c r="G175" s="67" t="e">
        <f t="shared" si="18"/>
        <v>#REF!</v>
      </c>
      <c r="H175" s="68" t="e">
        <f t="shared" si="19"/>
        <v>#REF!</v>
      </c>
      <c r="I175" s="68" t="e">
        <f t="shared" si="20"/>
        <v>#REF!</v>
      </c>
      <c r="J175" s="69">
        <v>0.04</v>
      </c>
      <c r="K175" s="70" t="e">
        <f>ROUND((((#REF!*J175)/360)*I175)/0.05,0)*0.05</f>
        <v>#REF!</v>
      </c>
      <c r="M175" s="71">
        <v>2008</v>
      </c>
      <c r="N175" s="66" t="e">
        <f>IF(#REF!&lt;39448,39448,IF(#REF!&gt;39813,0,#REF!))</f>
        <v>#REF!</v>
      </c>
      <c r="O175" s="67" t="e">
        <f t="shared" si="21"/>
        <v>#REF!</v>
      </c>
      <c r="P175" s="66" t="e">
        <f>IF(#REF!&gt;39813,39813,IF(#REF!&lt;39448,0,#REF!))</f>
        <v>#REF!</v>
      </c>
      <c r="Q175" s="67" t="e">
        <f t="shared" si="22"/>
        <v>#REF!</v>
      </c>
      <c r="R175" s="68" t="e">
        <f t="shared" si="23"/>
        <v>#REF!</v>
      </c>
      <c r="S175" s="68" t="e">
        <f t="shared" si="24"/>
        <v>#REF!</v>
      </c>
      <c r="T175" s="69">
        <v>0.04</v>
      </c>
      <c r="U175" s="70" t="e">
        <f>ROUND((((#REF!*T175)/360)*S175)/0.05,0)*0.05</f>
        <v>#REF!</v>
      </c>
    </row>
    <row r="176" spans="3:21">
      <c r="C176" s="71">
        <v>2009</v>
      </c>
      <c r="D176" s="66" t="e">
        <f>IF(#REF!&lt;39814,39814,IF(#REF!&gt;40178,0,#REF!))</f>
        <v>#REF!</v>
      </c>
      <c r="E176" s="67" t="e">
        <f t="shared" si="17"/>
        <v>#REF!</v>
      </c>
      <c r="F176" s="66" t="e">
        <f>IF(#REF!&gt;40178,40178,IF(#REF!&lt;39814,0,#REF!))</f>
        <v>#REF!</v>
      </c>
      <c r="G176" s="67" t="e">
        <f t="shared" si="18"/>
        <v>#REF!</v>
      </c>
      <c r="H176" s="68" t="e">
        <f t="shared" si="19"/>
        <v>#REF!</v>
      </c>
      <c r="I176" s="68" t="e">
        <f t="shared" si="20"/>
        <v>#REF!</v>
      </c>
      <c r="J176" s="69">
        <v>0.04</v>
      </c>
      <c r="K176" s="70" t="e">
        <f>ROUND((((#REF!*J176)/360)*I176)/0.05,0)*0.05</f>
        <v>#REF!</v>
      </c>
      <c r="M176" s="71">
        <v>2009</v>
      </c>
      <c r="N176" s="66" t="e">
        <f>IF(#REF!&lt;39814,39814,IF(#REF!&gt;40178,0,#REF!))</f>
        <v>#REF!</v>
      </c>
      <c r="O176" s="67" t="e">
        <f t="shared" si="21"/>
        <v>#REF!</v>
      </c>
      <c r="P176" s="66" t="e">
        <f>IF(#REF!&gt;40178,40178,IF(#REF!&lt;39814,0,#REF!))</f>
        <v>#REF!</v>
      </c>
      <c r="Q176" s="67" t="e">
        <f t="shared" si="22"/>
        <v>#REF!</v>
      </c>
      <c r="R176" s="68" t="e">
        <f t="shared" si="23"/>
        <v>#REF!</v>
      </c>
      <c r="S176" s="68" t="e">
        <f t="shared" si="24"/>
        <v>#REF!</v>
      </c>
      <c r="T176" s="69">
        <v>0.04</v>
      </c>
      <c r="U176" s="70" t="e">
        <f>ROUND((((#REF!*T176)/360)*S176)/0.05,0)*0.05</f>
        <v>#REF!</v>
      </c>
    </row>
    <row r="177" spans="3:21">
      <c r="C177" s="71">
        <v>2010</v>
      </c>
      <c r="D177" s="66" t="e">
        <f>IF(#REF!&lt;40179,40179,IF(#REF!&gt;40543,0,#REF!))</f>
        <v>#REF!</v>
      </c>
      <c r="E177" s="67" t="e">
        <f t="shared" si="17"/>
        <v>#REF!</v>
      </c>
      <c r="F177" s="66" t="e">
        <f>IF(#REF!&gt;40543,40543,IF(#REF!&lt;40179,0,#REF!))</f>
        <v>#REF!</v>
      </c>
      <c r="G177" s="67" t="e">
        <f t="shared" si="18"/>
        <v>#REF!</v>
      </c>
      <c r="H177" s="68" t="e">
        <f t="shared" si="19"/>
        <v>#REF!</v>
      </c>
      <c r="I177" s="68" t="e">
        <f t="shared" si="20"/>
        <v>#REF!</v>
      </c>
      <c r="J177" s="69">
        <v>3.5000000000000003E-2</v>
      </c>
      <c r="K177" s="70" t="e">
        <f>ROUND((((#REF!*J177)/360)*I177)/0.05,0)*0.05</f>
        <v>#REF!</v>
      </c>
      <c r="M177" s="71">
        <v>2010</v>
      </c>
      <c r="N177" s="66" t="e">
        <f>IF(#REF!&lt;40179,40179,IF(#REF!&gt;40543,0,#REF!))</f>
        <v>#REF!</v>
      </c>
      <c r="O177" s="67" t="e">
        <f t="shared" si="21"/>
        <v>#REF!</v>
      </c>
      <c r="P177" s="66" t="e">
        <f>IF(#REF!&gt;40543,40543,IF(#REF!&lt;40179,0,#REF!))</f>
        <v>#REF!</v>
      </c>
      <c r="Q177" s="67" t="e">
        <f t="shared" si="22"/>
        <v>#REF!</v>
      </c>
      <c r="R177" s="68" t="e">
        <f t="shared" si="23"/>
        <v>#REF!</v>
      </c>
      <c r="S177" s="68" t="e">
        <f t="shared" si="24"/>
        <v>#REF!</v>
      </c>
      <c r="T177" s="69">
        <v>3.5000000000000003E-2</v>
      </c>
      <c r="U177" s="70" t="e">
        <f>ROUND((((#REF!*T177)/360)*S177)/0.05,0)*0.05</f>
        <v>#REF!</v>
      </c>
    </row>
    <row r="178" spans="3:21">
      <c r="C178" s="71">
        <v>2011</v>
      </c>
      <c r="D178" s="66" t="e">
        <f>IF(#REF!&lt;40544,40544,IF(#REF!&gt;40908,0,#REF!))</f>
        <v>#REF!</v>
      </c>
      <c r="E178" s="67" t="e">
        <f t="shared" si="17"/>
        <v>#REF!</v>
      </c>
      <c r="F178" s="66" t="e">
        <f>IF(#REF!&gt;40908,40908,IF(#REF!&lt;40544,0,#REF!))</f>
        <v>#REF!</v>
      </c>
      <c r="G178" s="67" t="e">
        <f t="shared" si="18"/>
        <v>#REF!</v>
      </c>
      <c r="H178" s="68" t="e">
        <f t="shared" si="19"/>
        <v>#REF!</v>
      </c>
      <c r="I178" s="68" t="e">
        <f t="shared" si="20"/>
        <v>#REF!</v>
      </c>
      <c r="J178" s="69">
        <v>3.5000000000000003E-2</v>
      </c>
      <c r="K178" s="70" t="e">
        <f>ROUND((((#REF!*J178)/360)*I178)/0.05,0)*0.05</f>
        <v>#REF!</v>
      </c>
      <c r="M178" s="71">
        <v>2011</v>
      </c>
      <c r="N178" s="66" t="e">
        <f>IF(#REF!&lt;40544,40544,IF(#REF!&gt;40908,0,#REF!))</f>
        <v>#REF!</v>
      </c>
      <c r="O178" s="67" t="e">
        <f t="shared" si="21"/>
        <v>#REF!</v>
      </c>
      <c r="P178" s="66" t="e">
        <f>IF(#REF!&gt;40908,40908,IF(#REF!&lt;40544,0,#REF!))</f>
        <v>#REF!</v>
      </c>
      <c r="Q178" s="67" t="e">
        <f t="shared" si="22"/>
        <v>#REF!</v>
      </c>
      <c r="R178" s="68" t="e">
        <f t="shared" si="23"/>
        <v>#REF!</v>
      </c>
      <c r="S178" s="68" t="e">
        <f t="shared" si="24"/>
        <v>#REF!</v>
      </c>
      <c r="T178" s="69">
        <v>3.5000000000000003E-2</v>
      </c>
      <c r="U178" s="70" t="e">
        <f>ROUND((((#REF!*T178)/360)*S178)/0.05,0)*0.05</f>
        <v>#REF!</v>
      </c>
    </row>
    <row r="179" spans="3:21">
      <c r="C179" s="71">
        <v>2012</v>
      </c>
      <c r="D179" s="66" t="e">
        <f>IF(#REF!&lt;40909,40909,IF(#REF!&gt;41274,0,#REF!))</f>
        <v>#REF!</v>
      </c>
      <c r="E179" s="67" t="e">
        <f t="shared" si="17"/>
        <v>#REF!</v>
      </c>
      <c r="F179" s="66" t="e">
        <f>IF(#REF!&gt;41274,41274,IF(#REF!&lt;40909,0,#REF!))</f>
        <v>#REF!</v>
      </c>
      <c r="G179" s="67" t="e">
        <f t="shared" si="18"/>
        <v>#REF!</v>
      </c>
      <c r="H179" s="68" t="e">
        <f t="shared" si="19"/>
        <v>#REF!</v>
      </c>
      <c r="I179" s="68" t="e">
        <f t="shared" si="20"/>
        <v>#REF!</v>
      </c>
      <c r="J179" s="69">
        <v>0.03</v>
      </c>
      <c r="K179" s="70" t="e">
        <f>ROUND((((#REF!*J179)/360)*I179)/0.05,0)*0.05</f>
        <v>#REF!</v>
      </c>
      <c r="M179" s="71">
        <v>2012</v>
      </c>
      <c r="N179" s="66" t="e">
        <f>IF(#REF!&lt;40909,40909,IF(#REF!&gt;41274,0,#REF!))</f>
        <v>#REF!</v>
      </c>
      <c r="O179" s="67" t="e">
        <f t="shared" si="21"/>
        <v>#REF!</v>
      </c>
      <c r="P179" s="66" t="e">
        <f>IF(#REF!&gt;41274,41274,IF(#REF!&lt;40909,0,#REF!))</f>
        <v>#REF!</v>
      </c>
      <c r="Q179" s="67" t="e">
        <f t="shared" si="22"/>
        <v>#REF!</v>
      </c>
      <c r="R179" s="68" t="e">
        <f t="shared" si="23"/>
        <v>#REF!</v>
      </c>
      <c r="S179" s="68" t="e">
        <f t="shared" si="24"/>
        <v>#REF!</v>
      </c>
      <c r="T179" s="69">
        <v>0.03</v>
      </c>
      <c r="U179" s="70" t="e">
        <f>ROUND((((#REF!*T179)/360)*S179)/0.05,0)*0.05</f>
        <v>#REF!</v>
      </c>
    </row>
    <row r="180" spans="3:21">
      <c r="C180" s="71">
        <v>2013</v>
      </c>
      <c r="D180" s="66" t="e">
        <f>IF(#REF!&lt;41275,41275,IF(#REF!&gt;41639,0,#REF!))</f>
        <v>#REF!</v>
      </c>
      <c r="E180" s="67" t="e">
        <f t="shared" si="17"/>
        <v>#REF!</v>
      </c>
      <c r="F180" s="66" t="e">
        <f>IF(#REF!&gt;41639,41639,IF(#REF!&lt;41275,0,#REF!))</f>
        <v>#REF!</v>
      </c>
      <c r="G180" s="67" t="e">
        <f t="shared" si="18"/>
        <v>#REF!</v>
      </c>
      <c r="H180" s="68" t="e">
        <f t="shared" si="19"/>
        <v>#REF!</v>
      </c>
      <c r="I180" s="68" t="e">
        <f t="shared" si="20"/>
        <v>#REF!</v>
      </c>
      <c r="J180" s="69">
        <v>0</v>
      </c>
      <c r="K180" s="70" t="e">
        <f>ROUND((((#REF!*J180)/360)*I180)/0.05,0)*0.05</f>
        <v>#REF!</v>
      </c>
      <c r="M180" s="71">
        <v>2013</v>
      </c>
      <c r="N180" s="66" t="e">
        <f>IF(#REF!&lt;41275,41275,IF(#REF!&gt;41639,0,#REF!))</f>
        <v>#REF!</v>
      </c>
      <c r="O180" s="67" t="e">
        <f t="shared" si="21"/>
        <v>#REF!</v>
      </c>
      <c r="P180" s="66" t="e">
        <f>IF(#REF!&gt;41639,41639,IF(#REF!&lt;41275,0,#REF!))</f>
        <v>#REF!</v>
      </c>
      <c r="Q180" s="67" t="e">
        <f t="shared" si="22"/>
        <v>#REF!</v>
      </c>
      <c r="R180" s="68" t="e">
        <f t="shared" si="23"/>
        <v>#REF!</v>
      </c>
      <c r="S180" s="68" t="e">
        <f t="shared" si="24"/>
        <v>#REF!</v>
      </c>
      <c r="T180" s="69">
        <v>0</v>
      </c>
      <c r="U180" s="70" t="e">
        <f>ROUND((((#REF!*T180)/360)*S180)/0.05,0)*0.05</f>
        <v>#REF!</v>
      </c>
    </row>
    <row r="181" spans="3:21">
      <c r="C181" s="71">
        <v>2014</v>
      </c>
      <c r="D181" s="66" t="e">
        <f>IF(#REF!&lt;41640,41640,IF(#REF!&gt;42004,0,#REF!))</f>
        <v>#REF!</v>
      </c>
      <c r="E181" s="67" t="e">
        <f t="shared" si="17"/>
        <v>#REF!</v>
      </c>
      <c r="F181" s="66" t="e">
        <f>IF(#REF!&gt;42004,42004,IF(#REF!&lt;41640,0,#REF!))</f>
        <v>#REF!</v>
      </c>
      <c r="G181" s="67" t="e">
        <f t="shared" si="18"/>
        <v>#REF!</v>
      </c>
      <c r="H181" s="68" t="e">
        <f t="shared" si="19"/>
        <v>#REF!</v>
      </c>
      <c r="I181" s="68" t="e">
        <f t="shared" si="20"/>
        <v>#REF!</v>
      </c>
      <c r="J181" s="69">
        <v>0</v>
      </c>
      <c r="K181" s="70" t="e">
        <f>ROUND((((#REF!*J181)/360)*I181)/0.05,0)*0.05</f>
        <v>#REF!</v>
      </c>
      <c r="M181" s="71">
        <v>2014</v>
      </c>
      <c r="N181" s="66" t="e">
        <f>IF(#REF!&lt;41640,41640,IF(#REF!&gt;42004,0,#REF!))</f>
        <v>#REF!</v>
      </c>
      <c r="O181" s="67" t="e">
        <f t="shared" si="21"/>
        <v>#REF!</v>
      </c>
      <c r="P181" s="66" t="e">
        <f>IF(#REF!&gt;42004,42004,IF(#REF!&lt;41640,0,#REF!))</f>
        <v>#REF!</v>
      </c>
      <c r="Q181" s="67" t="e">
        <f t="shared" si="22"/>
        <v>#REF!</v>
      </c>
      <c r="R181" s="68" t="e">
        <f t="shared" si="23"/>
        <v>#REF!</v>
      </c>
      <c r="S181" s="68" t="e">
        <f t="shared" si="24"/>
        <v>#REF!</v>
      </c>
      <c r="T181" s="69">
        <v>0</v>
      </c>
      <c r="U181" s="70" t="e">
        <f>ROUND((((#REF!*T181)/360)*S181)/0.05,0)*0.05</f>
        <v>#REF!</v>
      </c>
    </row>
    <row r="182" spans="3:21">
      <c r="C182" s="71">
        <v>2015</v>
      </c>
      <c r="D182" s="66" t="e">
        <f>IF(#REF!&lt;42005,42005,IF(#REF!&gt;42369,0,#REF!))</f>
        <v>#REF!</v>
      </c>
      <c r="E182" s="67" t="e">
        <f t="shared" si="17"/>
        <v>#REF!</v>
      </c>
      <c r="F182" s="66" t="e">
        <f>IF(#REF!&gt;42369,42369,IF(#REF!&lt;42005,0,#REF!))</f>
        <v>#REF!</v>
      </c>
      <c r="G182" s="67" t="e">
        <f t="shared" si="18"/>
        <v>#REF!</v>
      </c>
      <c r="H182" s="68" t="e">
        <f t="shared" si="19"/>
        <v>#REF!</v>
      </c>
      <c r="I182" s="68" t="e">
        <f t="shared" si="20"/>
        <v>#REF!</v>
      </c>
      <c r="J182" s="69">
        <v>0</v>
      </c>
      <c r="K182" s="70" t="e">
        <f>ROUND((((#REF!*J182)/360)*I182)/0.05,0)*0.05</f>
        <v>#REF!</v>
      </c>
      <c r="M182" s="71">
        <v>2015</v>
      </c>
      <c r="N182" s="66" t="e">
        <f>IF(#REF!&lt;42005,42005,IF(#REF!&gt;42369,0,#REF!))</f>
        <v>#REF!</v>
      </c>
      <c r="O182" s="67" t="e">
        <f t="shared" si="21"/>
        <v>#REF!</v>
      </c>
      <c r="P182" s="66" t="e">
        <f>IF(#REF!&gt;42369,42369,IF(#REF!&lt;42005,0,#REF!))</f>
        <v>#REF!</v>
      </c>
      <c r="Q182" s="67" t="e">
        <f t="shared" si="22"/>
        <v>#REF!</v>
      </c>
      <c r="R182" s="68" t="e">
        <f t="shared" si="23"/>
        <v>#REF!</v>
      </c>
      <c r="S182" s="68" t="e">
        <f t="shared" si="24"/>
        <v>#REF!</v>
      </c>
      <c r="T182" s="69">
        <v>0</v>
      </c>
      <c r="U182" s="70" t="e">
        <f>ROUND((((#REF!*T182)/360)*S182)/0.05,0)*0.05</f>
        <v>#REF!</v>
      </c>
    </row>
    <row r="183" spans="3:21">
      <c r="C183" s="71">
        <v>2016</v>
      </c>
      <c r="D183" s="66" t="e">
        <f>IF(#REF!&lt;42370,42370,IF(#REF!&gt;42735,0,#REF!))</f>
        <v>#REF!</v>
      </c>
      <c r="E183" s="67" t="e">
        <f t="shared" si="17"/>
        <v>#REF!</v>
      </c>
      <c r="F183" s="66" t="e">
        <f>IF(#REF!&gt;42735,42735,IF(#REF!&lt;42370,0,#REF!))</f>
        <v>#REF!</v>
      </c>
      <c r="G183" s="67" t="e">
        <f t="shared" si="18"/>
        <v>#REF!</v>
      </c>
      <c r="H183" s="68" t="e">
        <f t="shared" si="19"/>
        <v>#REF!</v>
      </c>
      <c r="I183" s="68" t="e">
        <f t="shared" si="20"/>
        <v>#REF!</v>
      </c>
      <c r="J183" s="69">
        <v>0</v>
      </c>
      <c r="K183" s="70" t="e">
        <f>ROUND((((#REF!*J183)/360)*I183)/0.05,0)*0.05</f>
        <v>#REF!</v>
      </c>
      <c r="M183" s="71">
        <v>2016</v>
      </c>
      <c r="N183" s="66" t="e">
        <f>IF(#REF!&lt;42370,42370,IF(#REF!&gt;42735,0,#REF!))</f>
        <v>#REF!</v>
      </c>
      <c r="O183" s="67" t="e">
        <f t="shared" si="21"/>
        <v>#REF!</v>
      </c>
      <c r="P183" s="66" t="e">
        <f>IF(#REF!&gt;42735,42735,IF(#REF!&lt;42370,0,#REF!))</f>
        <v>#REF!</v>
      </c>
      <c r="Q183" s="67" t="e">
        <f t="shared" si="22"/>
        <v>#REF!</v>
      </c>
      <c r="R183" s="68" t="e">
        <f t="shared" si="23"/>
        <v>#REF!</v>
      </c>
      <c r="S183" s="68" t="e">
        <f t="shared" si="24"/>
        <v>#REF!</v>
      </c>
      <c r="T183" s="69">
        <v>0</v>
      </c>
      <c r="U183" s="70" t="e">
        <f>ROUND((((#REF!*T183)/360)*S183)/0.05,0)*0.05</f>
        <v>#REF!</v>
      </c>
    </row>
    <row r="184" spans="3:21">
      <c r="C184" s="71">
        <v>2017</v>
      </c>
      <c r="D184" s="66" t="e">
        <f>IF(#REF!&lt;42736,42736,IF(#REF!&gt;43100,0,#REF!))</f>
        <v>#REF!</v>
      </c>
      <c r="E184" s="67" t="e">
        <f t="shared" si="17"/>
        <v>#REF!</v>
      </c>
      <c r="F184" s="66" t="e">
        <f>IF(#REF!&gt;43100,43100,IF(#REF!&lt;42736,0,#REF!))</f>
        <v>#REF!</v>
      </c>
      <c r="G184" s="67" t="e">
        <f t="shared" si="18"/>
        <v>#REF!</v>
      </c>
      <c r="H184" s="68" t="e">
        <f t="shared" si="19"/>
        <v>#REF!</v>
      </c>
      <c r="I184" s="68" t="e">
        <f t="shared" si="20"/>
        <v>#REF!</v>
      </c>
      <c r="J184" s="69">
        <v>0</v>
      </c>
      <c r="K184" s="70" t="e">
        <f>ROUND((((#REF!*J184)/360)*I184)/0.05,0)*0.05</f>
        <v>#REF!</v>
      </c>
      <c r="M184" s="71">
        <v>2017</v>
      </c>
      <c r="N184" s="66" t="e">
        <f>IF(#REF!&lt;42736,42736,IF(#REF!&gt;43100,0,#REF!))</f>
        <v>#REF!</v>
      </c>
      <c r="O184" s="67" t="e">
        <f t="shared" si="21"/>
        <v>#REF!</v>
      </c>
      <c r="P184" s="66" t="e">
        <f>IF(#REF!&gt;43100,43100,IF(#REF!&lt;42736,0,#REF!))</f>
        <v>#REF!</v>
      </c>
      <c r="Q184" s="67" t="e">
        <f t="shared" si="22"/>
        <v>#REF!</v>
      </c>
      <c r="R184" s="68" t="e">
        <f t="shared" si="23"/>
        <v>#REF!</v>
      </c>
      <c r="S184" s="68" t="e">
        <f t="shared" si="24"/>
        <v>#REF!</v>
      </c>
      <c r="T184" s="69">
        <v>0</v>
      </c>
      <c r="U184" s="70" t="e">
        <f>ROUND((((#REF!*T184)/360)*S184)/0.05,0)*0.05</f>
        <v>#REF!</v>
      </c>
    </row>
    <row r="185" spans="3:21">
      <c r="C185" s="71">
        <v>2018</v>
      </c>
      <c r="D185" s="66" t="e">
        <f>IF(#REF!&lt;43101,43101,IF(#REF!&gt;43465,0,#REF!))</f>
        <v>#REF!</v>
      </c>
      <c r="E185" s="67" t="e">
        <f t="shared" si="17"/>
        <v>#REF!</v>
      </c>
      <c r="F185" s="66" t="e">
        <f>IF(#REF!&gt;43465,43465,IF(#REF!&lt;43101,0,#REF!))</f>
        <v>#REF!</v>
      </c>
      <c r="G185" s="67" t="e">
        <f t="shared" si="18"/>
        <v>#REF!</v>
      </c>
      <c r="H185" s="68" t="e">
        <f t="shared" si="19"/>
        <v>#REF!</v>
      </c>
      <c r="I185" s="68" t="e">
        <f t="shared" si="20"/>
        <v>#REF!</v>
      </c>
      <c r="J185" s="69">
        <v>0</v>
      </c>
      <c r="K185" s="70" t="e">
        <f>ROUND((((#REF!*J185)/360)*I185)/0.05,0)*0.05</f>
        <v>#REF!</v>
      </c>
      <c r="M185" s="71">
        <v>2018</v>
      </c>
      <c r="N185" s="66" t="e">
        <f>IF(#REF!&lt;43101,43101,IF(#REF!&gt;43465,0,#REF!))</f>
        <v>#REF!</v>
      </c>
      <c r="O185" s="67" t="e">
        <f t="shared" si="21"/>
        <v>#REF!</v>
      </c>
      <c r="P185" s="66" t="e">
        <f>IF(#REF!&gt;43465,43465,IF(#REF!&lt;43101,0,#REF!))</f>
        <v>#REF!</v>
      </c>
      <c r="Q185" s="67" t="e">
        <f t="shared" si="22"/>
        <v>#REF!</v>
      </c>
      <c r="R185" s="68" t="e">
        <f t="shared" si="23"/>
        <v>#REF!</v>
      </c>
      <c r="S185" s="68" t="e">
        <f t="shared" si="24"/>
        <v>#REF!</v>
      </c>
      <c r="T185" s="69">
        <v>0</v>
      </c>
      <c r="U185" s="70" t="e">
        <f>ROUND((((#REF!*T185)/360)*S185)/0.05,0)*0.05</f>
        <v>#REF!</v>
      </c>
    </row>
    <row r="186" spans="3:21">
      <c r="C186" s="71">
        <v>2019</v>
      </c>
      <c r="D186" s="66" t="e">
        <f>IF(#REF!&lt;43466,43466,IF(#REF!&gt;43830,0,#REF!))</f>
        <v>#REF!</v>
      </c>
      <c r="E186" s="67" t="e">
        <f t="shared" si="17"/>
        <v>#REF!</v>
      </c>
      <c r="F186" s="66" t="e">
        <f>IF(#REF!&gt;43830,43830,IF(#REF!&lt;43466,0,#REF!))</f>
        <v>#REF!</v>
      </c>
      <c r="G186" s="67" t="e">
        <f t="shared" si="18"/>
        <v>#REF!</v>
      </c>
      <c r="H186" s="68" t="e">
        <f t="shared" si="19"/>
        <v>#REF!</v>
      </c>
      <c r="I186" s="68" t="e">
        <f t="shared" si="20"/>
        <v>#REF!</v>
      </c>
      <c r="J186" s="69">
        <v>0</v>
      </c>
      <c r="K186" s="70" t="e">
        <f>ROUND((((#REF!*J186)/360)*I186)/0.05,0)*0.05</f>
        <v>#REF!</v>
      </c>
      <c r="M186" s="71">
        <v>2019</v>
      </c>
      <c r="N186" s="66" t="e">
        <f>IF(#REF!&lt;43466,43466,IF(#REF!&gt;43830,0,#REF!))</f>
        <v>#REF!</v>
      </c>
      <c r="O186" s="67" t="e">
        <f t="shared" si="21"/>
        <v>#REF!</v>
      </c>
      <c r="P186" s="66" t="e">
        <f>IF(#REF!&gt;43830,43830,IF(#REF!&lt;43466,0,#REF!))</f>
        <v>#REF!</v>
      </c>
      <c r="Q186" s="67" t="e">
        <f t="shared" si="22"/>
        <v>#REF!</v>
      </c>
      <c r="R186" s="68" t="e">
        <f t="shared" si="23"/>
        <v>#REF!</v>
      </c>
      <c r="S186" s="68" t="e">
        <f t="shared" si="24"/>
        <v>#REF!</v>
      </c>
      <c r="T186" s="69">
        <v>0</v>
      </c>
      <c r="U186" s="70" t="e">
        <f>ROUND((((#REF!*T186)/360)*S186)/0.05,0)*0.05</f>
        <v>#REF!</v>
      </c>
    </row>
    <row r="187" spans="3:21">
      <c r="C187" s="71">
        <v>2020</v>
      </c>
      <c r="D187" s="66" t="e">
        <f>IF(#REF!&lt;43831,43831,IF(#REF!&gt;44196,0,#REF!))</f>
        <v>#REF!</v>
      </c>
      <c r="E187" s="67" t="e">
        <f t="shared" si="17"/>
        <v>#REF!</v>
      </c>
      <c r="F187" s="66" t="e">
        <f>IF(#REF!&gt;44196,44196,IF(#REF!&lt;43831,0,#REF!))</f>
        <v>#REF!</v>
      </c>
      <c r="G187" s="67" t="e">
        <f t="shared" si="18"/>
        <v>#REF!</v>
      </c>
      <c r="H187" s="68" t="e">
        <f t="shared" si="19"/>
        <v>#REF!</v>
      </c>
      <c r="I187" s="68" t="e">
        <f t="shared" si="20"/>
        <v>#REF!</v>
      </c>
      <c r="J187" s="69">
        <v>0</v>
      </c>
      <c r="K187" s="70" t="e">
        <f>ROUND((((#REF!*J187)/360)*I187)/0.05,0)*0.05</f>
        <v>#REF!</v>
      </c>
      <c r="M187" s="71">
        <v>2020</v>
      </c>
      <c r="N187" s="66" t="e">
        <f>IF(#REF!&lt;43831,43831,IF(#REF!&gt;44196,0,#REF!))</f>
        <v>#REF!</v>
      </c>
      <c r="O187" s="67" t="e">
        <f t="shared" si="21"/>
        <v>#REF!</v>
      </c>
      <c r="P187" s="66" t="e">
        <f>IF(#REF!&gt;44196,44196,IF(#REF!&lt;43831,0,#REF!))</f>
        <v>#REF!</v>
      </c>
      <c r="Q187" s="67" t="e">
        <f t="shared" si="22"/>
        <v>#REF!</v>
      </c>
      <c r="R187" s="68" t="e">
        <f t="shared" si="23"/>
        <v>#REF!</v>
      </c>
      <c r="S187" s="68" t="e">
        <f t="shared" si="24"/>
        <v>#REF!</v>
      </c>
      <c r="T187" s="69">
        <v>0</v>
      </c>
      <c r="U187" s="70" t="e">
        <f>ROUND((((#REF!*T187)/360)*S187)/0.05,0)*0.05</f>
        <v>#REF!</v>
      </c>
    </row>
    <row r="189" spans="3:21" hidden="1"/>
    <row r="190" spans="3:21" hidden="1"/>
    <row r="191" spans="3:21" hidden="1"/>
    <row r="192" spans="3:21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spans="3:21" hidden="1"/>
    <row r="211" spans="3:21">
      <c r="C211" s="146" t="s">
        <v>17</v>
      </c>
      <c r="D211" s="146"/>
      <c r="E211" s="146" t="s">
        <v>14</v>
      </c>
      <c r="F211" s="146"/>
      <c r="G211" s="146" t="s">
        <v>15</v>
      </c>
      <c r="H211" s="146"/>
      <c r="I211" s="146" t="s">
        <v>16</v>
      </c>
      <c r="J211" s="146"/>
    </row>
    <row r="212" spans="3:21" ht="14.25">
      <c r="C212" s="43" t="e">
        <f>ROUNDDOWN(#REF!/100,0)*100</f>
        <v>#REF!</v>
      </c>
      <c r="D212" s="44" t="e">
        <f>ROUNDDOWN(#REF!/100,0)*100</f>
        <v>#REF!</v>
      </c>
      <c r="E212" s="45"/>
      <c r="F212" s="45"/>
      <c r="G212" s="45"/>
      <c r="H212" s="45"/>
      <c r="I212" s="46"/>
      <c r="J212" s="46"/>
      <c r="K212" s="46"/>
    </row>
    <row r="213" spans="3:21" ht="14.25">
      <c r="C213" s="47" t="e">
        <f>IF((ROUND(IF(C212&lt;=0,0,IF(C212&lt;EB!$A$4,C212*EB!$B$3,IF(C212&lt;EB!$A$17,VLOOKUP(C212,EB!$A$4:'EB'!$D$17,4)+(C212-VLOOKUP(C212,EB!$A$4:'EB'!$D$17,1))*VLOOKUP(C212,EB!$A$4:'EB'!$D$17,2),C212*EB!$B$17)))/0.05,0)*0.05)&lt;=25,0,(ROUND(IF(C212&lt;=0,0,IF(C212&lt;EB!$A$4,C212*EB!$B$3,IF(C212&lt;EB!$A$17,VLOOKUP(C212,EB!$A$4:'EB'!$D$17,4)+(C212-VLOOKUP(C212,EB!$A$4:'EB'!$D$17,1))*VLOOKUP(C212,EB!$A$4:'EB'!$D$17,2),C212*EB!$B$17)))/0.05,0)*0.05))</f>
        <v>#REF!</v>
      </c>
      <c r="D213" s="47" t="e">
        <f>IF((ROUND(IF(C212&lt;=0,0,IF(C212&lt;EB!$F$4,C212*EB!$G$3,IF(C212&lt;EB!$F$14,VLOOKUP(C212,EB!$F$4:'EB'!$I$14,4)+(C212-VLOOKUP(C212,EB!$F$4:'EB'!$I$14,1))*VLOOKUP(C212,EB!$F$4:'EB'!$I$14,2),C212*EB!$G$14)))/0.05,0)*0.05)&lt;=25,0,(ROUND(IF(C212&lt;=0,0,IF(C212&lt;EB!$F$4,C212*EB!$G$3,IF(C212&lt;EB!$F$14,VLOOKUP(C212,EB!$F$4:'EB'!$I$14,4)+(C212-VLOOKUP(C212,EB!$F$4:'EB'!$I$14,1))*VLOOKUP(C212,EB!$F$4:'EB'!$I$14,2),C212*EB!$G$14)))/0.05,0)*0.05))</f>
        <v>#REF!</v>
      </c>
      <c r="E213" s="47" t="e">
        <f>IF((ROUND(IF(C212&lt;=0,0,IF(C212&lt;EB!$A$24,C212*EB!$B$23,IF(C212&lt;EB!$A$38,VLOOKUP(C212,EB!$A$24:'EB'!$D$38,4)+(C212-VLOOKUP(C212,EB!$A$24:'EB'!$D$38,1))*VLOOKUP(C212,EB!$A$24:'EB'!$D$38,2),C212*EB!$B$38)))/0.05,0)*0.05)&lt;=25,0,(ROUND(IF(C212&lt;=0,0,IF(C212&lt;EB!$A$24,C212*EB!$B$23,IF(C212&lt;EB!$A$38,VLOOKUP(C212,EB!$A$24:'EB'!$D$38,4)+(C212-VLOOKUP(C212,EB!$A$24:'EB'!$D$38,1))*VLOOKUP(C212,EB!$A$24:'EB'!$D$38,2),C212*EB!$B$38)))/0.05,0)*0.05))</f>
        <v>#REF!</v>
      </c>
      <c r="F213" s="47" t="e">
        <f>IF((ROUND(IF(C212&lt;=0,0,IF(C212&lt;EB!$F$24,C212*EB!$G$23,IF(C212&lt;EB!$F$34,VLOOKUP(C212,EB!$F$24:'EB'!$I$34,4)+(C212-VLOOKUP(C212,EB!$F$24:'EB'!$I$34,1))*VLOOKUP(C212,EB!$F$24:'EB'!$I$34,2),C212*EB!$G$34)))/0.05,0)*0.05)&lt;=25,0,(ROUND(IF(C212&lt;=0,0,IF(C212&lt;EB!$F$24,C212*EB!$G$23,IF(C212&lt;EB!$F$34,VLOOKUP(C212,EB!$F$24:'EB'!$I$34,4)+(C212-VLOOKUP(C212,EB!$F$24:'EB'!$I$34,1))*VLOOKUP(C212,EB!$F$24:'EB'!$I$34,2),C212*EB!$G$34)))/0.05,0)*0.05))</f>
        <v>#REF!</v>
      </c>
      <c r="G213" s="47" t="e">
        <f>IF((ROUND(IF(C212&lt;=0,0,IF(C212&lt;EB!$A$45,C212*EB!$B$44,IF(C212&lt;EB!$A$58,VLOOKUP(C212,EB!$A$45:'EB'!$D$58,4)+(C212-VLOOKUP(C212,EB!$A$45:'EB'!$D$58,1))*VLOOKUP(C212,EB!$A$45:'EB'!$D$58,2),C212*EB!$B$58)))/0.05,0)*0.05)&lt;=25,0,(ROUND(IF(C212&lt;=0,0,IF(C212&lt;EB!$A$45,C212*EB!$B$44,IF(C212&lt;EB!$A$58,VLOOKUP(C212,EB!$A$45:'EB'!$D$58,4)+(C212-VLOOKUP(C212,EB!$A$45:'EB'!$D$58,1))*VLOOKUP(C212,EB!$A$45:'EB'!$D$58,2),C212*EB!$B$58)))/0.05,0)*0.05))</f>
        <v>#REF!</v>
      </c>
      <c r="H213" s="47" t="e">
        <f>IF((ROUND(IF(C212&lt;=0,0,IF(C212&lt;EB!$F$45,C212*EB!$G$44,IF(C212&lt;EB!$F$55,VLOOKUP(C212,EB!$F$45:'EB'!$I$55,4)+(C212-VLOOKUP(C212,EB!$F$45:'EB'!$I$55,1))*VLOOKUP(C212,EB!$F$45:'EB'!$I$55,2),C212*EB!$G$55)))/0.05,0)*0.05)&lt;=25,0,(ROUND(IF(C212&lt;=0,0,IF(C212&lt;EB!$F$45,C212*EB!$G$44,IF(C212&lt;EB!$F$55,VLOOKUP(C212,EB!$F$45:'EB'!$I$55,4)+(C212-VLOOKUP(C212,EB!$F$45:'EB'!$I$55,1))*VLOOKUP(C212,EB!$F$45:'EB'!$I$55,2),C212*EB!$G$55)))/0.05,0)*0.05))</f>
        <v>#REF!</v>
      </c>
      <c r="I213" s="48" t="e">
        <f>IF((ROUND(IF(C212&lt;=0,0,IF(C212&lt;EB!$A$65,C212*EB!$B$64,IF(C212&lt;EB!$A$78,VLOOKUP(C212,EB!$A$65:'EB'!$D$78,4)+(C212-VLOOKUP(C212,EB!$A$65:'EB'!$D$78,1))*VLOOKUP(C212,EB!$A$65:'EB'!$D$78,2),C212*EB!$B$78)))/0.05,0)*0.05)&lt;=25,0,(ROUND(IF(C212&lt;=0,0,IF(C212&lt;EB!$A$65,C212*EB!$B$64,IF(C212&lt;EB!$A$78,VLOOKUP(C212,EB!$A$65:'EB'!$D$78,4)+(C212-VLOOKUP(C212,EB!$A$65:'EB'!$D$78,1))*VLOOKUP(C212,EB!$A$65:'EB'!$D$78,2),C212*EB!$B$78)))/0.05,0)*0.05))</f>
        <v>#REF!</v>
      </c>
      <c r="J213" s="48" t="e">
        <f>IF((ROUND(IF(C212&lt;=0,0,IF(C212&lt;EB!$F$65,C212*EB!$G$64,IF(C212&lt;EB!$F$75,VLOOKUP(C212,EB!$F$65:'EB'!$I$75,4)+(C212-VLOOKUP(C212,EB!$F$65:'EB'!$I$75,1))*VLOOKUP(C212,EB!$F$65:'EB'!$I$75,2),C212*EB!$G$75)))/0.05,0)*0.05)&lt;=25,0,(ROUND(IF(C212&lt;=0,0,IF(C212&lt;EB!$F$65,C212*EB!$G$64,IF(C212&lt;EB!$F$75,VLOOKUP(C212,EB!$F$65:'EB'!$I$75,4)+(C212-VLOOKUP(C212,EB!$F$65:'EB'!$I$75,1))*VLOOKUP(C212,EB!$F$65:'EB'!$I$75,2),C212*EB!$G$75)))/0.05,0)*0.05))</f>
        <v>#REF!</v>
      </c>
      <c r="K213" s="49"/>
    </row>
    <row r="214" spans="3:21" ht="14.25">
      <c r="C214" s="50" t="e">
        <f>IF((ROUND(IF(D212&lt;=0,0,IF(D212&lt;EB!$A$4,D212*EB!$B$3,IF(D212&lt;EB!$A$17,VLOOKUP(D212,EB!$A$4:'EB'!$D$17,4)+(D212-VLOOKUP(D212,EB!$A$4:'EB'!$D$17,1))*VLOOKUP(D212,EB!$A$4:'EB'!$D$17,2),D212*EB!$B$17)))/0.05,0)*0.05)&lt;=25,0,(ROUND(IF(D212&lt;=0,0,IF(D212&lt;EB!$A$4,D212*EB!$B$3,IF(D212&lt;EB!$A$17,VLOOKUP(D212,EB!$A$4:'EB'!$D$17,4)+(D212-VLOOKUP(D212,EB!$A$4:'EB'!$D$17,1))*VLOOKUP(D212,EB!$A$4:'EB'!$D$17,2),D212*EB!$B$17)))/0.05,0)*0.05))</f>
        <v>#REF!</v>
      </c>
      <c r="D214" s="50" t="e">
        <f>IF((ROUND(IF(D212&lt;=0,0,IF(D212&lt;EB!$F$4,D212*EB!$G$3,IF(D212&lt;EB!$F$14,VLOOKUP(D212,EB!$F$4:'EB'!$I$14,4)+(D212-VLOOKUP(D212,EB!$F$4:'EB'!$I$14,1))*VLOOKUP(D212,EB!$F$4:'EB'!$I$14,2),D212*EB!$G$14)))/0.05,0)*0.05)&lt;=25,0,(ROUND(IF(D212&lt;=0,0,IF(D212&lt;EB!$F$4,D212*EB!$G$3,IF(D212&lt;EB!$F$14,VLOOKUP(D212,EB!$F$4:'EB'!$I$14,4)+(D212-VLOOKUP(D212,EB!$F$4:'EB'!$I$14,1))*VLOOKUP(D212,EB!$F$4:'EB'!$I$14,2),D212*EB!$G$14)))/0.05,0)*0.05))</f>
        <v>#REF!</v>
      </c>
      <c r="E214" s="50" t="e">
        <f>IF((ROUND(IF(D212&lt;=0,0,IF(D212&lt;EB!$A$24,D212*EB!$B$23,IF(D212&lt;EB!$A$38,VLOOKUP(D212,EB!$A$24:'EB'!$D$38,4)+(D212-VLOOKUP(D212,EB!$A$24:'EB'!$D$38,1))*VLOOKUP(D212,EB!$A$24:'EB'!$D$38,2),D212*EB!$B$38)))/0.05,0)*0.05)&lt;=25,0,(ROUND(IF(D212&lt;=0,0,IF(D212&lt;EB!$A$24,D212*EB!$B$23,IF(D212&lt;EB!$A$38,VLOOKUP(D212,EB!$A$24:'EB'!$D$38,4)+(D212-VLOOKUP(D212,EB!$A$24:'EB'!$D$38,1))*VLOOKUP(D212,EB!$A$24:'EB'!$D$38,2),D212*EB!$B$38)))/0.05,0)*0.05))</f>
        <v>#REF!</v>
      </c>
      <c r="F214" s="50" t="e">
        <f>IF((ROUND(IF(D212&lt;=0,0,IF(D212&lt;EB!$F$24,D212*EB!$G$23,IF(D212&lt;EB!$F$34,VLOOKUP(D212,EB!$F$24:'EB'!$I$34,4)+(D212-VLOOKUP(D212,EB!$F$24:'EB'!$I$34,1))*VLOOKUP(D212,EB!$F$24:'EB'!$I$34,2),D212*EB!$G$34)))/0.05,0)*0.05)&lt;=25,0,(ROUND(IF(D212&lt;=0,0,IF(D212&lt;EB!$F$24,D212*EB!$G$23,IF(D212&lt;EB!$F$34,VLOOKUP(D212,EB!$F$24:'EB'!$I$34,4)+(D212-VLOOKUP(D212,EB!$F$24:'EB'!$I$34,1))*VLOOKUP(D212,EB!$F$24:'EB'!$I$34,2),D212*EB!$G$34)))/0.05,0)*0.05))</f>
        <v>#REF!</v>
      </c>
      <c r="G214" s="50" t="e">
        <f>IF((ROUND(IF(D212&lt;=0,0,IF(D212&lt;EB!$A$45,D212*EB!$B$44,IF(D212&lt;EB!$A$58,VLOOKUP(D212,EB!$A$45:'EB'!$D$58,4)+(D212-VLOOKUP(D212,EB!$A$45:'EB'!$D$58,1))*VLOOKUP(D212,EB!$A$45:'EB'!$D$58,2),D212*EB!$B$58)))/0.05,0)*0.05)&lt;=25,0,(ROUND(IF(D212&lt;=0,0,IF(D212&lt;EB!$A$45,D212*EB!$B$44,IF(D212&lt;EB!$A$58,VLOOKUP(D212,EB!$A$45:'EB'!$D$58,4)+(D212-VLOOKUP(D212,EB!$A$45:'EB'!$D$58,1))*VLOOKUP(D212,EB!$A$45:'EB'!$D$58,2),D212*EB!$B$58)))/0.05,0)*0.05))</f>
        <v>#REF!</v>
      </c>
      <c r="H214" s="50" t="e">
        <f>IF((ROUND(IF(D212&lt;=0,0,IF(D212&lt;EB!$F$45,D212*EB!$G$44,IF(D212&lt;EB!$F$55,VLOOKUP(D212,EB!$F$45:'EB'!$I$55,4)+(D212-VLOOKUP(D212,EB!$F$45:'EB'!$I$55,1))*VLOOKUP(D212,EB!$F$45:'EB'!$I$55,2),D212*EB!$G$55)))/0.05,0)*0.05)&lt;=25,0,(ROUND(IF(D212&lt;=0,0,IF(D212&lt;EB!$F$45,D212*EB!$G$44,IF(D212&lt;EB!$F$55,VLOOKUP(D212,EB!$F$45:'EB'!$I$55,4)+(D212-VLOOKUP(D212,EB!$F$45:'EB'!$I$55,1))*VLOOKUP(D212,EB!$F$45:'EB'!$I$55,2),D212*EB!$G$55)))/0.05,0)*0.05))</f>
        <v>#REF!</v>
      </c>
      <c r="I214" s="51" t="e">
        <f>IF((ROUND(IF(D212&lt;=0,0,IF(D212&lt;EB!$A$65,D212*EB!$B$64,IF(D212&lt;EB!$A$78,VLOOKUP(D212,EB!$A$65:'EB'!$D$78,4)+(D212-VLOOKUP(D212,EB!$A$65:'EB'!$D$78,1))*VLOOKUP(D212,EB!$A$65:'EB'!$D$78,2),D212*EB!$B$78)))/0.05,0)*0.05)&lt;=25,0,(ROUND(IF(D212&lt;=0,0,IF(D212&lt;EB!$A$65,D212*EB!$B$64,IF(D212&lt;EB!$A$78,VLOOKUP(D212,EB!$A$65:'EB'!$D$78,4)+(D212-VLOOKUP(D212,EB!$A$65:'EB'!$D$78,1))*VLOOKUP(D212,EB!$A$65:'EB'!$D$78,2),D212*EB!$B$78)))/0.05,0)*0.05))</f>
        <v>#REF!</v>
      </c>
      <c r="J214" s="51" t="e">
        <f>IF((ROUND(IF(D212&lt;=0,0,IF(D212&lt;EB!$F$65,D212*EB!$G$64,IF(D212&lt;EB!$F$75,VLOOKUP(D212,EB!$F$65:'EB'!$I$75,4)+(D212-VLOOKUP(D212,EB!$F$65:'EB'!$I$75,1))*VLOOKUP(D212,EB!$F$65:'EB'!$I$75,2),D212*EB!$G$75)))/0.05,0)*0.05)&lt;=25,0,(ROUND(IF(D212&lt;=0,0,IF(D212&lt;EB!$F$65,D212*EB!$G$64,IF(D212&lt;EB!$F$75,VLOOKUP(D212,EB!$F$65:'EB'!$I$75,4)+(D212-VLOOKUP(D212,EB!$F$65:'EB'!$I$75,1))*VLOOKUP(D212,EB!$F$65:'EB'!$I$75,2),D212*EB!$G$75)))/0.05,0)*0.05))</f>
        <v>#REF!</v>
      </c>
      <c r="K214" s="46"/>
    </row>
    <row r="215" spans="3:21" ht="14.25">
      <c r="C215" s="52" t="e">
        <f>ROUNDDOWN(#REF!/100,0)*100</f>
        <v>#REF!</v>
      </c>
      <c r="D215" s="53" t="e">
        <f>ROUNDDOWN(#REF!/100,0)*100</f>
        <v>#REF!</v>
      </c>
      <c r="I215" s="49"/>
      <c r="J215" s="49"/>
      <c r="K215" s="49"/>
    </row>
    <row r="216" spans="3:21" ht="14.25">
      <c r="C216" s="54" t="e">
        <f>IF((ROUND(IF(C215&lt;=0,0,IF(C215&lt;EB!$A$4,C215*EB!$B$3,IF(C215&lt;EB!$A$17,VLOOKUP(C215,EB!$A$4:'EB'!$D$17,4)+(C215-VLOOKUP(C215,EB!$A$4:'EB'!$D$17,1))*VLOOKUP(C215,EB!$A$4:'EB'!$D$17,2),C215*EB!$B$17)))/0.05,0)*0.05)&lt;=25,0,(ROUND(IF(C215&lt;=0,0,IF(C215&lt;EB!$A$4,C215*EB!$B$3,IF(C215&lt;EB!$A$17,VLOOKUP(C215,EB!$A$4:'EB'!$D$17,4)+(C215-VLOOKUP(C215,EB!$A$4:'EB'!$D$17,1))*VLOOKUP(C215,EB!$A$4:'EB'!$D$17,2),C215*EB!$B$17)))/0.05,0)*0.05))</f>
        <v>#REF!</v>
      </c>
      <c r="D216" s="54" t="e">
        <f>IF((ROUND(IF(C215&lt;=0,0,IF(C215&lt;EB!$F$4,C215*EB!$G$3,IF(C215&lt;EB!$F$14,VLOOKUP(C215,EB!$F$4:'EB'!$I$14,4)+(C215-VLOOKUP(C215,EB!$F$4:'EB'!$I$14,1))*VLOOKUP(C215,EB!$F$4:'EB'!$I$14,2),C215*EB!$G$14)))/0.05,0)*0.05)&lt;=25,0,(ROUND(IF(C215&lt;=0,0,IF(C215&lt;EB!$F$4,C215*EB!$G$3,IF(C215&lt;EB!$F$14,VLOOKUP(C215,EB!$F$4:'EB'!$I$14,4)+(C215-VLOOKUP(C215,EB!$F$4:'EB'!$I$14,1))*VLOOKUP(C215,EB!$F$4:'EB'!$I$14,2),C215*EB!$G$14)))/0.05,0)*0.05))</f>
        <v>#REF!</v>
      </c>
      <c r="E216" s="54" t="e">
        <f>IF((ROUND(IF(C215&lt;=0,0,IF(C215&lt;EB!$A$24,C215*EB!$B$23,IF(C215&lt;EB!$A$38,VLOOKUP(C215,EB!$A$24:'EB'!$D$38,4)+(C215-VLOOKUP(C215,EB!$A$24:'EB'!$D$38,1))*VLOOKUP(C215,EB!$A$24:'EB'!$D$38,2),C215*EB!$B$38)))/0.05,0)*0.05)&lt;=25,0,(ROUND(IF(C215&lt;=0,0,IF(C215&lt;EB!$A$24,C215*EB!$B$23,IF(C215&lt;EB!$A$38,VLOOKUP(C215,EB!$A$24:'EB'!$D$38,4)+(C215-VLOOKUP(C215,EB!$A$24:'EB'!$D$38,1))*VLOOKUP(C215,EB!$A$24:'EB'!$D$38,2),C215*EB!$B$38)))/0.05,0)*0.05))</f>
        <v>#REF!</v>
      </c>
      <c r="F216" s="54" t="e">
        <f>IF((ROUND(IF(C215&lt;=0,0,IF(C215&lt;EB!$F$24,C215*EB!$G$23,IF(C215&lt;EB!$F$34,VLOOKUP(C215,EB!$F$24:'EB'!$I$34,4)+(C215-VLOOKUP(C215,EB!$F$24:'EB'!$I$34,1))*VLOOKUP(C215,EB!$F$24:'EB'!$I$34,2),C215*EB!$G$34)))/0.05,0)*0.05)&lt;=25,0,(ROUND(IF(C215&lt;=0,0,IF(C215&lt;EB!$F$24,C215*EB!$G$23,IF(C215&lt;EB!$F$34,VLOOKUP(C215,EB!$F$24:'EB'!$I$34,4)+(C215-VLOOKUP(C215,EB!$F$24:'EB'!$I$34,1))*VLOOKUP(C215,EB!$F$24:'EB'!$I$34,2),C215*EB!$G$34)))/0.05,0)*0.05))</f>
        <v>#REF!</v>
      </c>
      <c r="G216" s="54" t="e">
        <f>IF((ROUND(IF(C215&lt;=0,0,IF(C215&lt;EB!$A$45,C215*EB!$B$44,IF(C215&lt;EB!$A$58,VLOOKUP(C215,EB!$A$45:'EB'!$D$58,4)+(C215-VLOOKUP(C215,EB!$A$45:'EB'!$D$58,1))*VLOOKUP(C215,EB!$A$45:'EB'!$D$58,2),C215*EB!$B$58)))/0.05,0)*0.05)&lt;=25,0,(ROUND(IF(C215&lt;=0,0,IF(C215&lt;EB!$A$45,C215*EB!$B$44,IF(C215&lt;EB!$A$58,VLOOKUP(C215,EB!$A$45:'EB'!$D$58,4)+(C215-VLOOKUP(C215,EB!$A$45:'EB'!$D$58,1))*VLOOKUP(C215,EB!$A$45:'EB'!$D$58,2),C215*EB!$B$58)))/0.05,0)*0.05))</f>
        <v>#REF!</v>
      </c>
      <c r="H216" s="54" t="e">
        <f>IF((ROUND(IF(C215&lt;=0,0,IF(C215&lt;EB!$F$45,C215*EB!$G$44,IF(C215&lt;EB!$F$55,VLOOKUP(C215,EB!$F$45:'EB'!$I$55,4)+(C215-VLOOKUP(C215,EB!$F$45:'EB'!$I$55,1))*VLOOKUP(C215,EB!$F$45:'EB'!$I$55,2),C215*EB!$G$55)))/0.05,0)*0.05)&lt;=25,0,(ROUND(IF(C215&lt;=0,0,IF(C215&lt;EB!$F$45,C215*EB!$G$44,IF(C215&lt;EB!$F$55,VLOOKUP(C215,EB!$F$45:'EB'!$I$55,4)+(C215-VLOOKUP(C215,EB!$F$45:'EB'!$I$55,1))*VLOOKUP(C215,EB!$F$45:'EB'!$I$55,2),C215*EB!$G$55)))/0.05,0)*0.05))</f>
        <v>#REF!</v>
      </c>
      <c r="I216" s="55" t="e">
        <f>IF((ROUND(IF(C215&lt;=0,0,IF(C215&lt;EB!$A$65,C215*EB!$B$64,IF(C215&lt;EB!$A$78,VLOOKUP(C215,EB!$A$65:'EB'!$D$78,4)+(C215-VLOOKUP(C215,EB!$A$65:'EB'!$D$78,1))*VLOOKUP(C215,EB!$A$65:'EB'!$D$78,2),C215*EB!$B$78)))/0.05,0)*0.05)&lt;=25,0,(ROUND(IF(C215&lt;=0,0,IF(C215&lt;EB!$A$65,C215*EB!$B$64,IF(C215&lt;EB!$A$78,VLOOKUP(C215,EB!$A$65:'EB'!$D$78,4)+(C215-VLOOKUP(C215,EB!$A$65:'EB'!$D$78,1))*VLOOKUP(C215,EB!$A$65:'EB'!$D$78,2),C215*EB!$B$78)))/0.05,0)*0.05))</f>
        <v>#REF!</v>
      </c>
      <c r="J216" s="55" t="e">
        <f>IF((ROUND(IF(C215&lt;=0,0,IF(C215&lt;EB!$F$65,C215*EB!$G$64,IF(C215&lt;EB!$F$75,VLOOKUP(C215,EB!$F$65:'EB'!$I$75,4)+(C215-VLOOKUP(C215,EB!$F$65:'EB'!$I$75,1))*VLOOKUP(C215,EB!$F$65:'EB'!$I$75,2),C215*EB!$G$75)))/0.05,0)*0.05)&lt;=25,0,(ROUND(IF(C215&lt;=0,0,IF(C215&lt;EB!$F$65,C215*EB!$G$64,IF(C215&lt;EB!$F$75,VLOOKUP(C215,EB!$F$65:'EB'!$I$75,4)+(C215-VLOOKUP(C215,EB!$F$65:'EB'!$I$75,1))*VLOOKUP(C215,EB!$F$65:'EB'!$I$75,2),C215*EB!$G$75)))/0.05,0)*0.05))</f>
        <v>#REF!</v>
      </c>
      <c r="K216" s="46"/>
    </row>
    <row r="217" spans="3:21" ht="14.25">
      <c r="C217" s="56" t="e">
        <f>IF((ROUND(IF(D215&lt;=0,0,IF(D215&lt;EB!$A$4,D215*EB!$B$3,IF(D215&lt;EB!$A$17,VLOOKUP(D215,EB!$A$4:'EB'!$D$17,4)+(D215-VLOOKUP(D215,EB!$A$4:'EB'!$D$17,1))*VLOOKUP(D215,EB!$A$4:'EB'!$D$17,2),D215*EB!$B$17)))/0.05,0)*0.05)&lt;=25,0,(ROUND(IF(D215&lt;=0,0,IF(D215&lt;EB!$A$4,D215*EB!$B$3,IF(D215&lt;EB!$A$17,VLOOKUP(D215,EB!$A$4:'EB'!$D$17,4)+(D215-VLOOKUP(D215,EB!$A$4:'EB'!$D$17,1))*VLOOKUP(D215,EB!$A$4:'EB'!$D$17,2),$D215*EB!$B$17)))/0.05,0)*0.05))</f>
        <v>#REF!</v>
      </c>
      <c r="D217" s="56" t="e">
        <f>IF((ROUND(IF(D215&lt;=0,0,IF(D215&lt;EB!$F$4,D215*EB!$G$3,IF(D215&lt;EB!$F$14,VLOOKUP(D215,EB!$F$4:'EB'!$I$14,4)+(D215-VLOOKUP(D215,EB!$F$4:'EB'!$I$14,1))*VLOOKUP(D215,EB!$F$4:'EB'!$I$14,2),D215*EB!$G$14)))/0.05,0)*0.05)&lt;=25,0,(ROUND(IF(D215&lt;=0,0,IF(D215&lt;EB!$F$4,D215*EB!$G$3,IF(D215&lt;EB!$F$14,VLOOKUP(D215,EB!$F$4:'EB'!$I$14,4)+(D215-VLOOKUP(D215,EB!$F$4:'EB'!$I$14,1))*VLOOKUP(D215,EB!$F$4:'EB'!$I$14,2),D215*EB!$G$14)))/0.05,0)*0.05))</f>
        <v>#REF!</v>
      </c>
      <c r="E217" s="56" t="e">
        <f>IF((ROUND(IF(D215&lt;=0,0,IF(D215&lt;EB!$A$24,D215*EB!$B$23,IF(D215&lt;EB!$A$38,VLOOKUP(D215,EB!$A$24:'EB'!$D$38,4)+(D215-VLOOKUP(D215,EB!$A$24:'EB'!$D$38,1))*VLOOKUP(D215,EB!$A$24:'EB'!$D$38,2),D215*EB!$B$38)))/0.05,0)*0.05)&lt;=25,0,(ROUND(IF(D215&lt;=0,0,IF(D215&lt;EB!$A$24,D215*EB!$B$23,IF(D215&lt;EB!$A$38,VLOOKUP(D215,EB!$A$24:'EB'!$D$38,4)+(D215-VLOOKUP(D215,EB!$A$24:'EB'!$D$38,1))*VLOOKUP(D215,EB!$A$24:'EB'!$D$38,2),D215*EB!$B$38)))/0.05,0)*0.05))</f>
        <v>#REF!</v>
      </c>
      <c r="F217" s="56" t="e">
        <f>IF((ROUND(IF(D215&lt;=0,0,IF(D215&lt;EB!$F$24,D215*EB!$G$23,IF(D215&lt;EB!$F$34,VLOOKUP(D215,EB!$F$24:'EB'!$I$34,4)+(D215-VLOOKUP(D215,EB!$F$24:'EB'!$I$34,1))*VLOOKUP(D215,EB!$F$24:'EB'!$I$34,2),D215*EB!$G$34)))/0.05,0)*0.05)&lt;=25,0,(ROUND(IF(D215&lt;=0,0,IF(D215&lt;EB!$F$24,D215*EB!$G$23,IF(D215&lt;EB!$F$34,VLOOKUP(D215,EB!$F$24:'EB'!$I$34,4)+(D215-VLOOKUP(D215,EB!$F$24:'EB'!$I$34,1))*VLOOKUP(D215,EB!$F$24:'EB'!$I$34,2),D215*EB!$G$34)))/0.05,0)*0.05))</f>
        <v>#REF!</v>
      </c>
      <c r="G217" s="56" t="e">
        <f>IF((ROUND(IF(D215&lt;=0,0,IF(D215&lt;EB!$A$45,D215*EB!$B$44,IF(D215&lt;EB!$A$58,VLOOKUP(D215,EB!$A$45:'EB'!$D$58,4)+(D215-VLOOKUP(D215,EB!$A$45:'EB'!$D$58,1))*VLOOKUP(D215,EB!$A$45:'EB'!$D$58,2),D215*EB!$B$58)))/0.05,0)*0.05)&lt;=25,0,(ROUND(IF(D215&lt;=0,0,IF(D215&lt;EB!$A$45,D215*EB!$B$44,IF(D215&lt;EB!$A$58,VLOOKUP(D215,EB!$A$45:'EB'!$D$58,4)+(D215-VLOOKUP(D215,EB!$A$45:'EB'!$D$58,1))*VLOOKUP(D215,EB!$A$45:'EB'!$D$58,2),D215*EB!$B$58)))/0.05,0)*0.05))</f>
        <v>#REF!</v>
      </c>
      <c r="H217" s="56" t="e">
        <f>IF((ROUND(IF(D215&lt;=0,0,IF(D215&lt;EB!$F$45,D215*EB!$G$44,IF(D215&lt;EB!$F$55,VLOOKUP(D215,EB!$F$45:'EB'!$I$55,4)+(D215-VLOOKUP(D215,EB!$F$45:'EB'!$I$55,1))*VLOOKUP(D215,EB!$F$45:'EB'!$I$55,2),D215*EB!$G$55)))/0.05,0)*0.05)&lt;=25,0,(ROUND(IF(D215&lt;=0,0,IF(D215&lt;EB!$F$45,D215*EB!$G$44,IF(D215&lt;EB!$F$55,VLOOKUP(D215,EB!$F$45:'EB'!$I$55,4)+(D215-VLOOKUP(D215,EB!$F$45:'EB'!$I$55,1))*VLOOKUP(D215,EB!$F$45:'EB'!$I$55,2),D215*EB!$G$55)))/0.05,0)*0.05))</f>
        <v>#REF!</v>
      </c>
      <c r="I217" s="57" t="e">
        <f>IF((ROUND(IF(D215&lt;=0,0,IF(D215&lt;EB!$A$65,D215*EB!$B$64,IF(D215&lt;EB!$A$78,VLOOKUP(D215,EB!$A$65:'EB'!$D$78,4)+(D215-VLOOKUP(D215,EB!$A$65:'EB'!$D$78,1))*VLOOKUP(D215,EB!$A$65:'EB'!$D$78,2),D215*EB!$B$78)))/0.05,0)*0.05)&lt;=25,0,(ROUND(IF(D215&lt;=0,0,IF(D215&lt;EB!$A$65,D215*EB!$B$64,IF(D215&lt;EB!$A$78,VLOOKUP(D215,EB!$A$65:'EB'!$D$78,4)+(D215-VLOOKUP(D215,EB!$A$65:'EB'!$D$78,1))*VLOOKUP(D215,EB!$A$65:'EB'!$D$78,2),D215*EB!$B$78)))/0.05,0)*0.05))</f>
        <v>#REF!</v>
      </c>
      <c r="J217" s="57" t="e">
        <f>IF((ROUND(IF(D215&lt;=0,0,IF(D215&lt;EB!$F$65,D215*EB!$G$64,IF(D215&lt;EB!$F$75,VLOOKUP(D215,EB!$F$65:'EB'!$I$75,4)+(D215-VLOOKUP(D215,EB!$F$65:'EB'!$I$75,1))*VLOOKUP(D215,EB!$F$65:'EB'!$I$75,2),D215*EB!$G$75)))/0.05,0)*0.05)&lt;=25,0,(ROUND(IF(D215&lt;=0,0,IF(D215&lt;EB!$F$65,D215*EB!$G$64,IF(D215&lt;EB!$F$75,VLOOKUP(D215,EB!$F$65:'EB'!$I$75,4)+(D215-VLOOKUP(D215,EB!$F$65:'EB'!$I$75,1))*VLOOKUP(D215,EB!$F$65:'EB'!$I$75,2),D215*EB!$G$75)))/0.05,0)*0.05))</f>
        <v>#REF!</v>
      </c>
      <c r="K217" s="46"/>
    </row>
    <row r="218" spans="3:21" ht="14.25">
      <c r="C218" s="58"/>
      <c r="D218" s="45"/>
      <c r="E218" s="45"/>
      <c r="F218" s="45"/>
      <c r="G218" s="45"/>
      <c r="H218" s="45"/>
      <c r="I218" s="46"/>
      <c r="J218" s="46"/>
      <c r="K218" s="46"/>
    </row>
    <row r="219" spans="3:21">
      <c r="C219" s="59"/>
      <c r="D219" s="60"/>
      <c r="E219" s="61"/>
      <c r="F219" s="60"/>
      <c r="G219" s="61"/>
      <c r="H219" s="62"/>
      <c r="I219" s="62"/>
      <c r="J219" s="63"/>
      <c r="K219" s="64" t="e">
        <f>SUM(K221:K246)</f>
        <v>#REF!</v>
      </c>
      <c r="M219" s="59"/>
      <c r="N219" s="60"/>
      <c r="O219" s="61"/>
      <c r="P219" s="60"/>
      <c r="Q219" s="61"/>
      <c r="R219" s="62"/>
      <c r="S219" s="62"/>
      <c r="T219" s="63"/>
      <c r="U219" s="64" t="e">
        <f>SUM(U221:U246)</f>
        <v>#REF!</v>
      </c>
    </row>
    <row r="220" spans="3:21">
      <c r="C220" s="65"/>
      <c r="D220" s="66"/>
      <c r="E220" s="67"/>
      <c r="F220" s="66"/>
      <c r="G220" s="67"/>
      <c r="H220" s="68"/>
      <c r="I220" s="68"/>
      <c r="J220" s="69"/>
      <c r="K220" s="70"/>
      <c r="M220" s="65"/>
      <c r="N220" s="66"/>
      <c r="O220" s="67"/>
      <c r="P220" s="66"/>
      <c r="Q220" s="67"/>
      <c r="R220" s="68"/>
      <c r="S220" s="68"/>
      <c r="T220" s="69"/>
      <c r="U220" s="70"/>
    </row>
    <row r="221" spans="3:21">
      <c r="C221" s="65">
        <v>1995</v>
      </c>
      <c r="D221" s="66" t="e">
        <f>IF(#REF!&lt;34700,34700,IF(#REF!&gt;35064,0,#REF!))</f>
        <v>#REF!</v>
      </c>
      <c r="E221" s="67" t="e">
        <f t="shared" ref="E221:E246" si="25">D221</f>
        <v>#REF!</v>
      </c>
      <c r="F221" s="66" t="e">
        <f>IF(#REF!&gt;35064,35064,IF(#REF!&lt;34700,0,#REF!))</f>
        <v>#REF!</v>
      </c>
      <c r="G221" s="67" t="e">
        <f t="shared" ref="G221:G246" si="26">F221</f>
        <v>#REF!</v>
      </c>
      <c r="H221" s="68" t="e">
        <f t="shared" ref="H221:H246" si="27">DAYS360(E221,G221+1,FALSE)</f>
        <v>#REF!</v>
      </c>
      <c r="I221" s="68" t="e">
        <f t="shared" ref="I221:I246" si="28">IF(H221&lt;1,0,IF(H221&gt;360,0,H221))</f>
        <v>#REF!</v>
      </c>
      <c r="J221" s="69">
        <v>0.05</v>
      </c>
      <c r="K221" s="70" t="e">
        <f>ROUND((((#REF!*J221)/360)*I221)/0.05,0)*0.05</f>
        <v>#REF!</v>
      </c>
      <c r="M221" s="65">
        <v>1995</v>
      </c>
      <c r="N221" s="66" t="e">
        <f>IF(#REF!&lt;34700,34700,IF(#REF!&gt;35064,0,#REF!))</f>
        <v>#REF!</v>
      </c>
      <c r="O221" s="67" t="e">
        <f t="shared" ref="O221:O246" si="29">N221</f>
        <v>#REF!</v>
      </c>
      <c r="P221" s="66" t="e">
        <f>IF(#REF!&gt;35064,35064,IF(#REF!&lt;34700,0,#REF!))</f>
        <v>#REF!</v>
      </c>
      <c r="Q221" s="67" t="e">
        <f t="shared" ref="Q221:Q246" si="30">P221</f>
        <v>#REF!</v>
      </c>
      <c r="R221" s="68" t="e">
        <f t="shared" ref="R221:R246" si="31">DAYS360(O221,Q221+1,FALSE)</f>
        <v>#REF!</v>
      </c>
      <c r="S221" s="68" t="e">
        <f t="shared" ref="S221:S246" si="32">IF(R221&lt;1,0,IF(R221&gt;360,0,R221))</f>
        <v>#REF!</v>
      </c>
      <c r="T221" s="69">
        <v>0.05</v>
      </c>
      <c r="U221" s="70" t="e">
        <f>ROUND((((#REF!*T221)/360)*S221)/0.05,0)*0.05</f>
        <v>#REF!</v>
      </c>
    </row>
    <row r="222" spans="3:21">
      <c r="C222" s="65">
        <v>1996</v>
      </c>
      <c r="D222" s="66" t="e">
        <f>IF(#REF!&lt;35065,35065,IF(#REF!&gt;35430,0,#REF!))</f>
        <v>#REF!</v>
      </c>
      <c r="E222" s="67" t="e">
        <f t="shared" si="25"/>
        <v>#REF!</v>
      </c>
      <c r="F222" s="66" t="e">
        <f>IF(#REF!&gt;35430,35430,IF(#REF!&lt;35065,0,#REF!))</f>
        <v>#REF!</v>
      </c>
      <c r="G222" s="67" t="e">
        <f t="shared" si="26"/>
        <v>#REF!</v>
      </c>
      <c r="H222" s="68" t="e">
        <f t="shared" si="27"/>
        <v>#REF!</v>
      </c>
      <c r="I222" s="68" t="e">
        <f t="shared" si="28"/>
        <v>#REF!</v>
      </c>
      <c r="J222" s="69">
        <v>0.05</v>
      </c>
      <c r="K222" s="70" t="e">
        <f>ROUND((((#REF!*J222)/360)*I222)/0.05,0)*0.05</f>
        <v>#REF!</v>
      </c>
      <c r="M222" s="65">
        <v>1996</v>
      </c>
      <c r="N222" s="66" t="e">
        <f>IF(#REF!&lt;35065,35065,IF(#REF!&gt;35430,0,#REF!))</f>
        <v>#REF!</v>
      </c>
      <c r="O222" s="67" t="e">
        <f t="shared" si="29"/>
        <v>#REF!</v>
      </c>
      <c r="P222" s="66" t="e">
        <f>IF(#REF!&gt;35430,35430,IF(#REF!&lt;35065,0,#REF!))</f>
        <v>#REF!</v>
      </c>
      <c r="Q222" s="67" t="e">
        <f t="shared" si="30"/>
        <v>#REF!</v>
      </c>
      <c r="R222" s="68" t="e">
        <f t="shared" si="31"/>
        <v>#REF!</v>
      </c>
      <c r="S222" s="68" t="e">
        <f t="shared" si="32"/>
        <v>#REF!</v>
      </c>
      <c r="T222" s="69">
        <v>0.05</v>
      </c>
      <c r="U222" s="70" t="e">
        <f>ROUND((((#REF!*T222)/360)*S222)/0.05,0)*0.05</f>
        <v>#REF!</v>
      </c>
    </row>
    <row r="223" spans="3:21">
      <c r="C223" s="65">
        <v>1997</v>
      </c>
      <c r="D223" s="66" t="e">
        <f>IF(#REF!&lt;35431,35431,IF(#REF!&gt;35795,0,#REF!))</f>
        <v>#REF!</v>
      </c>
      <c r="E223" s="67" t="e">
        <f t="shared" si="25"/>
        <v>#REF!</v>
      </c>
      <c r="F223" s="66" t="e">
        <f>IF(#REF!&gt;35795,35795,IF(#REF!&lt;35431,0,#REF!))</f>
        <v>#REF!</v>
      </c>
      <c r="G223" s="67" t="e">
        <f t="shared" si="26"/>
        <v>#REF!</v>
      </c>
      <c r="H223" s="68" t="e">
        <f t="shared" si="27"/>
        <v>#REF!</v>
      </c>
      <c r="I223" s="68" t="e">
        <f t="shared" si="28"/>
        <v>#REF!</v>
      </c>
      <c r="J223" s="69">
        <v>0.05</v>
      </c>
      <c r="K223" s="70" t="e">
        <f>ROUND((((#REF!*J223)/360)*I223)/0.05,0)*0.05</f>
        <v>#REF!</v>
      </c>
      <c r="M223" s="65">
        <v>1997</v>
      </c>
      <c r="N223" s="66" t="e">
        <f>IF(#REF!&lt;35431,35431,IF(#REF!&gt;35795,0,#REF!))</f>
        <v>#REF!</v>
      </c>
      <c r="O223" s="67" t="e">
        <f t="shared" si="29"/>
        <v>#REF!</v>
      </c>
      <c r="P223" s="66" t="e">
        <f>IF(#REF!&gt;35795,35795,IF(#REF!&lt;35431,0,#REF!))</f>
        <v>#REF!</v>
      </c>
      <c r="Q223" s="67" t="e">
        <f t="shared" si="30"/>
        <v>#REF!</v>
      </c>
      <c r="R223" s="68" t="e">
        <f t="shared" si="31"/>
        <v>#REF!</v>
      </c>
      <c r="S223" s="68" t="e">
        <f t="shared" si="32"/>
        <v>#REF!</v>
      </c>
      <c r="T223" s="69">
        <v>0.05</v>
      </c>
      <c r="U223" s="70" t="e">
        <f>ROUND((((#REF!*T223)/360)*S223)/0.05,0)*0.05</f>
        <v>#REF!</v>
      </c>
    </row>
    <row r="224" spans="3:21">
      <c r="C224" s="65">
        <v>1998</v>
      </c>
      <c r="D224" s="66" t="e">
        <f>IF(#REF!&lt;35796,35796,IF(#REF!&gt;36160,0,#REF!))</f>
        <v>#REF!</v>
      </c>
      <c r="E224" s="67" t="e">
        <f t="shared" si="25"/>
        <v>#REF!</v>
      </c>
      <c r="F224" s="66" t="e">
        <f>IF(#REF!&gt;36160,36160,IF(#REF!&lt;35796,0,#REF!))</f>
        <v>#REF!</v>
      </c>
      <c r="G224" s="67" t="e">
        <f t="shared" si="26"/>
        <v>#REF!</v>
      </c>
      <c r="H224" s="68" t="e">
        <f t="shared" si="27"/>
        <v>#REF!</v>
      </c>
      <c r="I224" s="68" t="e">
        <f t="shared" si="28"/>
        <v>#REF!</v>
      </c>
      <c r="J224" s="69">
        <v>0.05</v>
      </c>
      <c r="K224" s="70" t="e">
        <f>ROUND((((#REF!*J224)/360)*I224)/0.05,0)*0.05</f>
        <v>#REF!</v>
      </c>
      <c r="M224" s="65">
        <v>1998</v>
      </c>
      <c r="N224" s="66" t="e">
        <f>IF(#REF!&lt;35796,35796,IF(#REF!&gt;36160,0,#REF!))</f>
        <v>#REF!</v>
      </c>
      <c r="O224" s="67" t="e">
        <f t="shared" si="29"/>
        <v>#REF!</v>
      </c>
      <c r="P224" s="66" t="e">
        <f>IF(#REF!&gt;36160,36160,IF(#REF!&lt;35796,0,#REF!))</f>
        <v>#REF!</v>
      </c>
      <c r="Q224" s="67" t="e">
        <f t="shared" si="30"/>
        <v>#REF!</v>
      </c>
      <c r="R224" s="68" t="e">
        <f t="shared" si="31"/>
        <v>#REF!</v>
      </c>
      <c r="S224" s="68" t="e">
        <f t="shared" si="32"/>
        <v>#REF!</v>
      </c>
      <c r="T224" s="69">
        <v>0.05</v>
      </c>
      <c r="U224" s="70" t="e">
        <f>ROUND((((#REF!*T224)/360)*S224)/0.05,0)*0.05</f>
        <v>#REF!</v>
      </c>
    </row>
    <row r="225" spans="3:21">
      <c r="C225" s="65">
        <v>1999</v>
      </c>
      <c r="D225" s="66" t="e">
        <f>IF(#REF!&lt;36161,36161,IF(#REF!&gt;36525,0,#REF!))</f>
        <v>#REF!</v>
      </c>
      <c r="E225" s="67" t="e">
        <f t="shared" si="25"/>
        <v>#REF!</v>
      </c>
      <c r="F225" s="66" t="e">
        <f>IF(#REF!&gt;36525,36525,IF(#REF!&lt;36161,0,#REF!))</f>
        <v>#REF!</v>
      </c>
      <c r="G225" s="67" t="e">
        <f t="shared" si="26"/>
        <v>#REF!</v>
      </c>
      <c r="H225" s="68" t="e">
        <f t="shared" si="27"/>
        <v>#REF!</v>
      </c>
      <c r="I225" s="68" t="e">
        <f t="shared" si="28"/>
        <v>#REF!</v>
      </c>
      <c r="J225" s="69">
        <v>0.04</v>
      </c>
      <c r="K225" s="70" t="e">
        <f>ROUND((((#REF!*J225)/360)*I225)/0.05,0)*0.05</f>
        <v>#REF!</v>
      </c>
      <c r="M225" s="65">
        <v>1999</v>
      </c>
      <c r="N225" s="66" t="e">
        <f>IF(#REF!&lt;36161,36161,IF(#REF!&gt;36525,0,#REF!))</f>
        <v>#REF!</v>
      </c>
      <c r="O225" s="67" t="e">
        <f t="shared" si="29"/>
        <v>#REF!</v>
      </c>
      <c r="P225" s="66" t="e">
        <f>IF(#REF!&gt;36525,36525,IF(#REF!&lt;36161,0,#REF!))</f>
        <v>#REF!</v>
      </c>
      <c r="Q225" s="67" t="e">
        <f t="shared" si="30"/>
        <v>#REF!</v>
      </c>
      <c r="R225" s="68" t="e">
        <f t="shared" si="31"/>
        <v>#REF!</v>
      </c>
      <c r="S225" s="68" t="e">
        <f t="shared" si="32"/>
        <v>#REF!</v>
      </c>
      <c r="T225" s="69">
        <v>0.04</v>
      </c>
      <c r="U225" s="70" t="e">
        <f>ROUND((((#REF!*T225)/360)*S225)/0.05,0)*0.05</f>
        <v>#REF!</v>
      </c>
    </row>
    <row r="226" spans="3:21">
      <c r="C226" s="65">
        <v>2000</v>
      </c>
      <c r="D226" s="66" t="e">
        <f>IF(#REF!&lt;36526,36526,IF(#REF!&gt;36891,0,#REF!))</f>
        <v>#REF!</v>
      </c>
      <c r="E226" s="67" t="e">
        <f t="shared" si="25"/>
        <v>#REF!</v>
      </c>
      <c r="F226" s="66" t="e">
        <f>IF(#REF!&gt;36891,36891,IF(#REF!&lt;36526,0,#REF!))</f>
        <v>#REF!</v>
      </c>
      <c r="G226" s="67" t="e">
        <f t="shared" si="26"/>
        <v>#REF!</v>
      </c>
      <c r="H226" s="68" t="e">
        <f t="shared" si="27"/>
        <v>#REF!</v>
      </c>
      <c r="I226" s="68" t="e">
        <f t="shared" si="28"/>
        <v>#REF!</v>
      </c>
      <c r="J226" s="69">
        <v>0.04</v>
      </c>
      <c r="K226" s="70" t="e">
        <f>ROUND((((#REF!*J226)/360)*I226)/0.05,0)*0.05</f>
        <v>#REF!</v>
      </c>
      <c r="M226" s="65">
        <v>2000</v>
      </c>
      <c r="N226" s="66" t="e">
        <f>IF(#REF!&lt;36526,36526,IF(#REF!&gt;36891,0,#REF!))</f>
        <v>#REF!</v>
      </c>
      <c r="O226" s="67" t="e">
        <f t="shared" si="29"/>
        <v>#REF!</v>
      </c>
      <c r="P226" s="66" t="e">
        <f>IF(#REF!&gt;36891,36891,IF(#REF!&lt;36526,0,#REF!))</f>
        <v>#REF!</v>
      </c>
      <c r="Q226" s="67" t="e">
        <f t="shared" si="30"/>
        <v>#REF!</v>
      </c>
      <c r="R226" s="68" t="e">
        <f t="shared" si="31"/>
        <v>#REF!</v>
      </c>
      <c r="S226" s="68" t="e">
        <f t="shared" si="32"/>
        <v>#REF!</v>
      </c>
      <c r="T226" s="69">
        <v>0.04</v>
      </c>
      <c r="U226" s="70" t="e">
        <f>ROUND((((#REF!*T226)/360)*S226)/0.05,0)*0.05</f>
        <v>#REF!</v>
      </c>
    </row>
    <row r="227" spans="3:21">
      <c r="C227" s="65">
        <v>2001</v>
      </c>
      <c r="D227" s="66" t="e">
        <f>IF(#REF!&lt;36892,36892,IF(#REF!&gt;37256,0,#REF!))</f>
        <v>#REF!</v>
      </c>
      <c r="E227" s="67" t="e">
        <f t="shared" si="25"/>
        <v>#REF!</v>
      </c>
      <c r="F227" s="66" t="e">
        <f>IF(#REF!&gt;37256,37256,IF(#REF!&lt;36892,0,#REF!))</f>
        <v>#REF!</v>
      </c>
      <c r="G227" s="67" t="e">
        <f t="shared" si="26"/>
        <v>#REF!</v>
      </c>
      <c r="H227" s="68" t="e">
        <f t="shared" si="27"/>
        <v>#REF!</v>
      </c>
      <c r="I227" s="68" t="e">
        <f t="shared" si="28"/>
        <v>#REF!</v>
      </c>
      <c r="J227" s="69">
        <v>4.4999999999999998E-2</v>
      </c>
      <c r="K227" s="70" t="e">
        <f>ROUND((((#REF!*J227)/360)*I227)/0.05,0)*0.05</f>
        <v>#REF!</v>
      </c>
      <c r="M227" s="65">
        <v>2001</v>
      </c>
      <c r="N227" s="66" t="e">
        <f>IF(#REF!&lt;36892,36892,IF(#REF!&gt;37256,0,#REF!))</f>
        <v>#REF!</v>
      </c>
      <c r="O227" s="67" t="e">
        <f t="shared" si="29"/>
        <v>#REF!</v>
      </c>
      <c r="P227" s="66" t="e">
        <f>IF(#REF!&gt;37256,37256,IF(#REF!&lt;36892,0,#REF!))</f>
        <v>#REF!</v>
      </c>
      <c r="Q227" s="67" t="e">
        <f t="shared" si="30"/>
        <v>#REF!</v>
      </c>
      <c r="R227" s="68" t="e">
        <f t="shared" si="31"/>
        <v>#REF!</v>
      </c>
      <c r="S227" s="68" t="e">
        <f t="shared" si="32"/>
        <v>#REF!</v>
      </c>
      <c r="T227" s="69">
        <v>4.4999999999999998E-2</v>
      </c>
      <c r="U227" s="70" t="e">
        <f>ROUND((((#REF!*T227)/360)*S227)/0.05,0)*0.05</f>
        <v>#REF!</v>
      </c>
    </row>
    <row r="228" spans="3:21">
      <c r="C228" s="65">
        <v>2002</v>
      </c>
      <c r="D228" s="66" t="e">
        <f>IF(#REF!&lt;37257,37257,IF(#REF!&gt;37621,0,#REF!))</f>
        <v>#REF!</v>
      </c>
      <c r="E228" s="67" t="e">
        <f t="shared" si="25"/>
        <v>#REF!</v>
      </c>
      <c r="F228" s="66" t="e">
        <f>IF(#REF!&gt;37621,37621,IF(#REF!&lt;37257,0,#REF!))</f>
        <v>#REF!</v>
      </c>
      <c r="G228" s="67" t="e">
        <f t="shared" si="26"/>
        <v>#REF!</v>
      </c>
      <c r="H228" s="68" t="e">
        <f t="shared" si="27"/>
        <v>#REF!</v>
      </c>
      <c r="I228" s="68" t="e">
        <f t="shared" si="28"/>
        <v>#REF!</v>
      </c>
      <c r="J228" s="69">
        <v>0.04</v>
      </c>
      <c r="K228" s="70" t="e">
        <f>ROUND((((#REF!*J228)/360)*I228)/0.05,0)*0.05</f>
        <v>#REF!</v>
      </c>
      <c r="M228" s="65">
        <v>2002</v>
      </c>
      <c r="N228" s="66" t="e">
        <f>IF(#REF!&lt;37257,37257,IF(#REF!&gt;37621,0,#REF!))</f>
        <v>#REF!</v>
      </c>
      <c r="O228" s="67" t="e">
        <f t="shared" si="29"/>
        <v>#REF!</v>
      </c>
      <c r="P228" s="66" t="e">
        <f>IF(#REF!&gt;37621,37621,IF(#REF!&lt;37257,0,#REF!))</f>
        <v>#REF!</v>
      </c>
      <c r="Q228" s="67" t="e">
        <f t="shared" si="30"/>
        <v>#REF!</v>
      </c>
      <c r="R228" s="68" t="e">
        <f t="shared" si="31"/>
        <v>#REF!</v>
      </c>
      <c r="S228" s="68" t="e">
        <f t="shared" si="32"/>
        <v>#REF!</v>
      </c>
      <c r="T228" s="69">
        <v>0.04</v>
      </c>
      <c r="U228" s="70" t="e">
        <f>ROUND((((#REF!*T228)/360)*S228)/0.05,0)*0.05</f>
        <v>#REF!</v>
      </c>
    </row>
    <row r="229" spans="3:21">
      <c r="C229" s="71">
        <v>2003</v>
      </c>
      <c r="D229" s="66" t="e">
        <f>IF(#REF!&lt;37622,37622,IF(#REF!&gt;37986,0,#REF!))</f>
        <v>#REF!</v>
      </c>
      <c r="E229" s="67" t="e">
        <f t="shared" si="25"/>
        <v>#REF!</v>
      </c>
      <c r="F229" s="66" t="e">
        <f>IF(#REF!&gt;37986,37986,IF(#REF!&lt;37622,0,#REF!))</f>
        <v>#REF!</v>
      </c>
      <c r="G229" s="67" t="e">
        <f t="shared" si="26"/>
        <v>#REF!</v>
      </c>
      <c r="H229" s="68" t="e">
        <f t="shared" si="27"/>
        <v>#REF!</v>
      </c>
      <c r="I229" s="68" t="e">
        <f t="shared" si="28"/>
        <v>#REF!</v>
      </c>
      <c r="J229" s="69">
        <v>0.04</v>
      </c>
      <c r="K229" s="70" t="e">
        <f>ROUND((((#REF!*J229)/360)*I229)/0.05,0)*0.05</f>
        <v>#REF!</v>
      </c>
      <c r="M229" s="71">
        <v>2003</v>
      </c>
      <c r="N229" s="66" t="e">
        <f>IF(#REF!&lt;37622,37622,IF(#REF!&gt;37986,0,#REF!))</f>
        <v>#REF!</v>
      </c>
      <c r="O229" s="67" t="e">
        <f t="shared" si="29"/>
        <v>#REF!</v>
      </c>
      <c r="P229" s="66" t="e">
        <f>IF(#REF!&gt;37986,37986,IF(#REF!&lt;37622,0,#REF!))</f>
        <v>#REF!</v>
      </c>
      <c r="Q229" s="67" t="e">
        <f t="shared" si="30"/>
        <v>#REF!</v>
      </c>
      <c r="R229" s="68" t="e">
        <f t="shared" si="31"/>
        <v>#REF!</v>
      </c>
      <c r="S229" s="68" t="e">
        <f t="shared" si="32"/>
        <v>#REF!</v>
      </c>
      <c r="T229" s="69">
        <v>0.04</v>
      </c>
      <c r="U229" s="70" t="e">
        <f>ROUND((((#REF!*T229)/360)*S229)/0.05,0)*0.05</f>
        <v>#REF!</v>
      </c>
    </row>
    <row r="230" spans="3:21">
      <c r="C230" s="71">
        <v>2004</v>
      </c>
      <c r="D230" s="66" t="e">
        <f>IF(#REF!&lt;37987,37987,IF(#REF!&gt;38352,0,#REF!))</f>
        <v>#REF!</v>
      </c>
      <c r="E230" s="67" t="e">
        <f t="shared" si="25"/>
        <v>#REF!</v>
      </c>
      <c r="F230" s="66" t="e">
        <f>IF(#REF!&gt;38352,38352,IF(#REF!&lt;37987,0,#REF!))</f>
        <v>#REF!</v>
      </c>
      <c r="G230" s="67" t="e">
        <f t="shared" si="26"/>
        <v>#REF!</v>
      </c>
      <c r="H230" s="68" t="e">
        <f t="shared" si="27"/>
        <v>#REF!</v>
      </c>
      <c r="I230" s="68" t="e">
        <f t="shared" si="28"/>
        <v>#REF!</v>
      </c>
      <c r="J230" s="69">
        <v>3.5000000000000003E-2</v>
      </c>
      <c r="K230" s="70" t="e">
        <f>ROUND((((#REF!*J230)/360)*I230)/0.05,0)*0.05</f>
        <v>#REF!</v>
      </c>
      <c r="M230" s="71">
        <v>2004</v>
      </c>
      <c r="N230" s="66" t="e">
        <f>IF(#REF!&lt;37987,37987,IF(#REF!&gt;38352,0,#REF!))</f>
        <v>#REF!</v>
      </c>
      <c r="O230" s="67" t="e">
        <f t="shared" si="29"/>
        <v>#REF!</v>
      </c>
      <c r="P230" s="66" t="e">
        <f>IF(#REF!&gt;38352,38352,IF(#REF!&lt;37987,0,#REF!))</f>
        <v>#REF!</v>
      </c>
      <c r="Q230" s="67" t="e">
        <f t="shared" si="30"/>
        <v>#REF!</v>
      </c>
      <c r="R230" s="68" t="e">
        <f t="shared" si="31"/>
        <v>#REF!</v>
      </c>
      <c r="S230" s="68" t="e">
        <f t="shared" si="32"/>
        <v>#REF!</v>
      </c>
      <c r="T230" s="69">
        <v>3.5000000000000003E-2</v>
      </c>
      <c r="U230" s="70" t="e">
        <f>ROUND((((#REF!*T230)/360)*S230)/0.05,0)*0.05</f>
        <v>#REF!</v>
      </c>
    </row>
    <row r="231" spans="3:21">
      <c r="C231" s="71">
        <v>2005</v>
      </c>
      <c r="D231" s="66" t="e">
        <f>IF(#REF!&lt;38353,38353,IF(#REF!&gt;38717,0,#REF!))</f>
        <v>#REF!</v>
      </c>
      <c r="E231" s="67" t="e">
        <f t="shared" si="25"/>
        <v>#REF!</v>
      </c>
      <c r="F231" s="66" t="e">
        <f>IF(#REF!&gt;38717,38717,IF(#REF!&lt;38353,0,#REF!))</f>
        <v>#REF!</v>
      </c>
      <c r="G231" s="67" t="e">
        <f t="shared" si="26"/>
        <v>#REF!</v>
      </c>
      <c r="H231" s="68" t="e">
        <f t="shared" si="27"/>
        <v>#REF!</v>
      </c>
      <c r="I231" s="68" t="e">
        <f t="shared" si="28"/>
        <v>#REF!</v>
      </c>
      <c r="J231" s="69">
        <v>3.5000000000000003E-2</v>
      </c>
      <c r="K231" s="70" t="e">
        <f>ROUND((((#REF!*J231)/360)*I231)/0.05,0)*0.05</f>
        <v>#REF!</v>
      </c>
      <c r="M231" s="71">
        <v>2005</v>
      </c>
      <c r="N231" s="66" t="e">
        <f>IF(#REF!&lt;38353,38353,IF(#REF!&gt;38717,0,#REF!))</f>
        <v>#REF!</v>
      </c>
      <c r="O231" s="67" t="e">
        <f t="shared" si="29"/>
        <v>#REF!</v>
      </c>
      <c r="P231" s="66" t="e">
        <f>IF(#REF!&gt;38717,38717,IF(#REF!&lt;38353,0,#REF!))</f>
        <v>#REF!</v>
      </c>
      <c r="Q231" s="67" t="e">
        <f t="shared" si="30"/>
        <v>#REF!</v>
      </c>
      <c r="R231" s="68" t="e">
        <f t="shared" si="31"/>
        <v>#REF!</v>
      </c>
      <c r="S231" s="68" t="e">
        <f t="shared" si="32"/>
        <v>#REF!</v>
      </c>
      <c r="T231" s="69">
        <v>3.5000000000000003E-2</v>
      </c>
      <c r="U231" s="70" t="e">
        <f>ROUND((((#REF!*T231)/360)*S231)/0.05,0)*0.05</f>
        <v>#REF!</v>
      </c>
    </row>
    <row r="232" spans="3:21">
      <c r="C232" s="71">
        <v>2006</v>
      </c>
      <c r="D232" s="66" t="e">
        <f>IF(#REF!&lt;38718,38718,IF(#REF!&gt;39082,0,#REF!))</f>
        <v>#REF!</v>
      </c>
      <c r="E232" s="67" t="e">
        <f t="shared" si="25"/>
        <v>#REF!</v>
      </c>
      <c r="F232" s="66" t="e">
        <f>IF(#REF!&gt;39082,39082,IF(#REF!&lt;38718,0,#REF!))</f>
        <v>#REF!</v>
      </c>
      <c r="G232" s="67" t="e">
        <f t="shared" si="26"/>
        <v>#REF!</v>
      </c>
      <c r="H232" s="68" t="e">
        <f t="shared" si="27"/>
        <v>#REF!</v>
      </c>
      <c r="I232" s="68" t="e">
        <f t="shared" si="28"/>
        <v>#REF!</v>
      </c>
      <c r="J232" s="69">
        <v>3.5000000000000003E-2</v>
      </c>
      <c r="K232" s="70" t="e">
        <f>ROUND((((#REF!*J232)/360)*I232)/0.05,0)*0.05</f>
        <v>#REF!</v>
      </c>
      <c r="M232" s="71">
        <v>2006</v>
      </c>
      <c r="N232" s="66" t="e">
        <f>IF(#REF!&lt;38718,38718,IF(#REF!&gt;39082,0,#REF!))</f>
        <v>#REF!</v>
      </c>
      <c r="O232" s="67" t="e">
        <f t="shared" si="29"/>
        <v>#REF!</v>
      </c>
      <c r="P232" s="66" t="e">
        <f>IF(#REF!&gt;39082,39082,IF(#REF!&lt;38718,0,#REF!))</f>
        <v>#REF!</v>
      </c>
      <c r="Q232" s="67" t="e">
        <f t="shared" si="30"/>
        <v>#REF!</v>
      </c>
      <c r="R232" s="68" t="e">
        <f t="shared" si="31"/>
        <v>#REF!</v>
      </c>
      <c r="S232" s="68" t="e">
        <f t="shared" si="32"/>
        <v>#REF!</v>
      </c>
      <c r="T232" s="69">
        <v>3.5000000000000003E-2</v>
      </c>
      <c r="U232" s="70" t="e">
        <f>ROUND((((#REF!*T232)/360)*S232)/0.05,0)*0.05</f>
        <v>#REF!</v>
      </c>
    </row>
    <row r="233" spans="3:21">
      <c r="C233" s="71">
        <v>2007</v>
      </c>
      <c r="D233" s="66" t="e">
        <f>IF(#REF!&lt;39083,39083,IF(#REF!&gt;39447,0,#REF!))</f>
        <v>#REF!</v>
      </c>
      <c r="E233" s="67" t="e">
        <f t="shared" si="25"/>
        <v>#REF!</v>
      </c>
      <c r="F233" s="66" t="e">
        <f>IF(#REF!&gt;39447,39447,IF(#REF!&lt;39083,0,#REF!))</f>
        <v>#REF!</v>
      </c>
      <c r="G233" s="67" t="e">
        <f t="shared" si="26"/>
        <v>#REF!</v>
      </c>
      <c r="H233" s="68" t="e">
        <f t="shared" si="27"/>
        <v>#REF!</v>
      </c>
      <c r="I233" s="68" t="e">
        <f t="shared" si="28"/>
        <v>#REF!</v>
      </c>
      <c r="J233" s="69">
        <v>3.5000000000000003E-2</v>
      </c>
      <c r="K233" s="70" t="e">
        <f>ROUND((((#REF!*J233)/360)*I233)/0.05,0)*0.05</f>
        <v>#REF!</v>
      </c>
      <c r="M233" s="71">
        <v>2007</v>
      </c>
      <c r="N233" s="66" t="e">
        <f>IF(#REF!&lt;39083,39083,IF(#REF!&gt;39447,0,#REF!))</f>
        <v>#REF!</v>
      </c>
      <c r="O233" s="67" t="e">
        <f t="shared" si="29"/>
        <v>#REF!</v>
      </c>
      <c r="P233" s="66" t="e">
        <f>IF(#REF!&gt;39447,39447,IF(#REF!&lt;39083,0,#REF!))</f>
        <v>#REF!</v>
      </c>
      <c r="Q233" s="67" t="e">
        <f t="shared" si="30"/>
        <v>#REF!</v>
      </c>
      <c r="R233" s="68" t="e">
        <f t="shared" si="31"/>
        <v>#REF!</v>
      </c>
      <c r="S233" s="68" t="e">
        <f t="shared" si="32"/>
        <v>#REF!</v>
      </c>
      <c r="T233" s="69">
        <v>3.5000000000000003E-2</v>
      </c>
      <c r="U233" s="70" t="e">
        <f>ROUND((((#REF!*T233)/360)*S233)/0.05,0)*0.05</f>
        <v>#REF!</v>
      </c>
    </row>
    <row r="234" spans="3:21">
      <c r="C234" s="71">
        <v>2008</v>
      </c>
      <c r="D234" s="66" t="e">
        <f>IF(#REF!&lt;39448,39448,IF(#REF!&gt;39813,0,#REF!))</f>
        <v>#REF!</v>
      </c>
      <c r="E234" s="67" t="e">
        <f t="shared" si="25"/>
        <v>#REF!</v>
      </c>
      <c r="F234" s="66" t="e">
        <f>IF(#REF!&gt;39813,39813,IF(#REF!&lt;39448,0,#REF!))</f>
        <v>#REF!</v>
      </c>
      <c r="G234" s="67" t="e">
        <f t="shared" si="26"/>
        <v>#REF!</v>
      </c>
      <c r="H234" s="68" t="e">
        <f t="shared" si="27"/>
        <v>#REF!</v>
      </c>
      <c r="I234" s="68" t="e">
        <f t="shared" si="28"/>
        <v>#REF!</v>
      </c>
      <c r="J234" s="69">
        <v>0.04</v>
      </c>
      <c r="K234" s="70" t="e">
        <f>ROUND((((#REF!*J234)/360)*I234)/0.05,0)*0.05</f>
        <v>#REF!</v>
      </c>
      <c r="M234" s="71">
        <v>2008</v>
      </c>
      <c r="N234" s="66" t="e">
        <f>IF(#REF!&lt;39448,39448,IF(#REF!&gt;39813,0,#REF!))</f>
        <v>#REF!</v>
      </c>
      <c r="O234" s="67" t="e">
        <f t="shared" si="29"/>
        <v>#REF!</v>
      </c>
      <c r="P234" s="66" t="e">
        <f>IF(#REF!&gt;39813,39813,IF(#REF!&lt;39448,0,#REF!))</f>
        <v>#REF!</v>
      </c>
      <c r="Q234" s="67" t="e">
        <f t="shared" si="30"/>
        <v>#REF!</v>
      </c>
      <c r="R234" s="68" t="e">
        <f t="shared" si="31"/>
        <v>#REF!</v>
      </c>
      <c r="S234" s="68" t="e">
        <f t="shared" si="32"/>
        <v>#REF!</v>
      </c>
      <c r="T234" s="69">
        <v>0.04</v>
      </c>
      <c r="U234" s="70" t="e">
        <f>ROUND((((#REF!*T234)/360)*S234)/0.05,0)*0.05</f>
        <v>#REF!</v>
      </c>
    </row>
    <row r="235" spans="3:21">
      <c r="C235" s="71">
        <v>2009</v>
      </c>
      <c r="D235" s="66" t="e">
        <f>IF(#REF!&lt;39814,39814,IF(#REF!&gt;40178,0,#REF!))</f>
        <v>#REF!</v>
      </c>
      <c r="E235" s="67" t="e">
        <f t="shared" si="25"/>
        <v>#REF!</v>
      </c>
      <c r="F235" s="66" t="e">
        <f>IF(#REF!&gt;40178,40178,IF(#REF!&lt;39814,0,#REF!))</f>
        <v>#REF!</v>
      </c>
      <c r="G235" s="67" t="e">
        <f t="shared" si="26"/>
        <v>#REF!</v>
      </c>
      <c r="H235" s="68" t="e">
        <f t="shared" si="27"/>
        <v>#REF!</v>
      </c>
      <c r="I235" s="68" t="e">
        <f t="shared" si="28"/>
        <v>#REF!</v>
      </c>
      <c r="J235" s="69">
        <v>0.04</v>
      </c>
      <c r="K235" s="70" t="e">
        <f>ROUND((((#REF!*J235)/360)*I235)/0.05,0)*0.05</f>
        <v>#REF!</v>
      </c>
      <c r="M235" s="71">
        <v>2009</v>
      </c>
      <c r="N235" s="66" t="e">
        <f>IF(#REF!&lt;39814,39814,IF(#REF!&gt;40178,0,#REF!))</f>
        <v>#REF!</v>
      </c>
      <c r="O235" s="67" t="e">
        <f t="shared" si="29"/>
        <v>#REF!</v>
      </c>
      <c r="P235" s="66" t="e">
        <f>IF(#REF!&gt;40178,40178,IF(#REF!&lt;39814,0,#REF!))</f>
        <v>#REF!</v>
      </c>
      <c r="Q235" s="67" t="e">
        <f t="shared" si="30"/>
        <v>#REF!</v>
      </c>
      <c r="R235" s="68" t="e">
        <f t="shared" si="31"/>
        <v>#REF!</v>
      </c>
      <c r="S235" s="68" t="e">
        <f t="shared" si="32"/>
        <v>#REF!</v>
      </c>
      <c r="T235" s="69">
        <v>0.04</v>
      </c>
      <c r="U235" s="70" t="e">
        <f>ROUND((((#REF!*T235)/360)*S235)/0.05,0)*0.05</f>
        <v>#REF!</v>
      </c>
    </row>
    <row r="236" spans="3:21">
      <c r="C236" s="71">
        <v>2010</v>
      </c>
      <c r="D236" s="66" t="e">
        <f>IF(#REF!&lt;40179,40179,IF(#REF!&gt;40543,0,#REF!))</f>
        <v>#REF!</v>
      </c>
      <c r="E236" s="67" t="e">
        <f t="shared" si="25"/>
        <v>#REF!</v>
      </c>
      <c r="F236" s="66" t="e">
        <f>IF(#REF!&gt;40543,40543,IF(#REF!&lt;40179,0,#REF!))</f>
        <v>#REF!</v>
      </c>
      <c r="G236" s="67" t="e">
        <f t="shared" si="26"/>
        <v>#REF!</v>
      </c>
      <c r="H236" s="68" t="e">
        <f t="shared" si="27"/>
        <v>#REF!</v>
      </c>
      <c r="I236" s="68" t="e">
        <f t="shared" si="28"/>
        <v>#REF!</v>
      </c>
      <c r="J236" s="69">
        <v>3.5000000000000003E-2</v>
      </c>
      <c r="K236" s="70" t="e">
        <f>ROUND((((#REF!*J236)/360)*I236)/0.05,0)*0.05</f>
        <v>#REF!</v>
      </c>
      <c r="M236" s="71">
        <v>2010</v>
      </c>
      <c r="N236" s="66" t="e">
        <f>IF(#REF!&lt;40179,40179,IF(#REF!&gt;40543,0,#REF!))</f>
        <v>#REF!</v>
      </c>
      <c r="O236" s="67" t="e">
        <f t="shared" si="29"/>
        <v>#REF!</v>
      </c>
      <c r="P236" s="66" t="e">
        <f>IF(#REF!&gt;40543,40543,IF(#REF!&lt;40179,0,#REF!))</f>
        <v>#REF!</v>
      </c>
      <c r="Q236" s="67" t="e">
        <f t="shared" si="30"/>
        <v>#REF!</v>
      </c>
      <c r="R236" s="68" t="e">
        <f t="shared" si="31"/>
        <v>#REF!</v>
      </c>
      <c r="S236" s="68" t="e">
        <f t="shared" si="32"/>
        <v>#REF!</v>
      </c>
      <c r="T236" s="69">
        <v>3.5000000000000003E-2</v>
      </c>
      <c r="U236" s="70" t="e">
        <f>ROUND((((#REF!*T236)/360)*S236)/0.05,0)*0.05</f>
        <v>#REF!</v>
      </c>
    </row>
    <row r="237" spans="3:21">
      <c r="C237" s="71">
        <v>2011</v>
      </c>
      <c r="D237" s="66" t="e">
        <f>IF(#REF!&lt;40544,40544,IF(#REF!&gt;40908,0,#REF!))</f>
        <v>#REF!</v>
      </c>
      <c r="E237" s="67" t="e">
        <f t="shared" si="25"/>
        <v>#REF!</v>
      </c>
      <c r="F237" s="66" t="e">
        <f>IF(#REF!&gt;40908,40908,IF(#REF!&lt;40544,0,#REF!))</f>
        <v>#REF!</v>
      </c>
      <c r="G237" s="67" t="e">
        <f t="shared" si="26"/>
        <v>#REF!</v>
      </c>
      <c r="H237" s="68" t="e">
        <f t="shared" si="27"/>
        <v>#REF!</v>
      </c>
      <c r="I237" s="68" t="e">
        <f t="shared" si="28"/>
        <v>#REF!</v>
      </c>
      <c r="J237" s="69">
        <v>3.5000000000000003E-2</v>
      </c>
      <c r="K237" s="70" t="e">
        <f>ROUND((((#REF!*J237)/360)*I237)/0.05,0)*0.05</f>
        <v>#REF!</v>
      </c>
      <c r="M237" s="71">
        <v>2011</v>
      </c>
      <c r="N237" s="66" t="e">
        <f>IF(#REF!&lt;40544,40544,IF(#REF!&gt;40908,0,#REF!))</f>
        <v>#REF!</v>
      </c>
      <c r="O237" s="67" t="e">
        <f t="shared" si="29"/>
        <v>#REF!</v>
      </c>
      <c r="P237" s="66" t="e">
        <f>IF(#REF!&gt;40908,40908,IF(#REF!&lt;40544,0,#REF!))</f>
        <v>#REF!</v>
      </c>
      <c r="Q237" s="67" t="e">
        <f t="shared" si="30"/>
        <v>#REF!</v>
      </c>
      <c r="R237" s="68" t="e">
        <f t="shared" si="31"/>
        <v>#REF!</v>
      </c>
      <c r="S237" s="68" t="e">
        <f t="shared" si="32"/>
        <v>#REF!</v>
      </c>
      <c r="T237" s="69">
        <v>3.5000000000000003E-2</v>
      </c>
      <c r="U237" s="70" t="e">
        <f>ROUND((((#REF!*T237)/360)*S237)/0.05,0)*0.05</f>
        <v>#REF!</v>
      </c>
    </row>
    <row r="238" spans="3:21">
      <c r="C238" s="71">
        <v>2012</v>
      </c>
      <c r="D238" s="66" t="e">
        <f>IF(#REF!&lt;40909,40909,IF(#REF!&gt;41274,0,#REF!))</f>
        <v>#REF!</v>
      </c>
      <c r="E238" s="67" t="e">
        <f t="shared" si="25"/>
        <v>#REF!</v>
      </c>
      <c r="F238" s="66" t="e">
        <f>IF(#REF!&gt;41274,41274,IF(#REF!&lt;40909,0,#REF!))</f>
        <v>#REF!</v>
      </c>
      <c r="G238" s="67" t="e">
        <f t="shared" si="26"/>
        <v>#REF!</v>
      </c>
      <c r="H238" s="68" t="e">
        <f t="shared" si="27"/>
        <v>#REF!</v>
      </c>
      <c r="I238" s="68" t="e">
        <f t="shared" si="28"/>
        <v>#REF!</v>
      </c>
      <c r="J238" s="69">
        <v>0.03</v>
      </c>
      <c r="K238" s="70" t="e">
        <f>ROUND((((#REF!*J238)/360)*I238)/0.05,0)*0.05</f>
        <v>#REF!</v>
      </c>
      <c r="M238" s="71">
        <v>2012</v>
      </c>
      <c r="N238" s="66" t="e">
        <f>IF(#REF!&lt;40909,40909,IF(#REF!&gt;41274,0,#REF!))</f>
        <v>#REF!</v>
      </c>
      <c r="O238" s="67" t="e">
        <f t="shared" si="29"/>
        <v>#REF!</v>
      </c>
      <c r="P238" s="66" t="e">
        <f>IF(#REF!&gt;41274,41274,IF(#REF!&lt;40909,0,#REF!))</f>
        <v>#REF!</v>
      </c>
      <c r="Q238" s="67" t="e">
        <f t="shared" si="30"/>
        <v>#REF!</v>
      </c>
      <c r="R238" s="68" t="e">
        <f t="shared" si="31"/>
        <v>#REF!</v>
      </c>
      <c r="S238" s="68" t="e">
        <f t="shared" si="32"/>
        <v>#REF!</v>
      </c>
      <c r="T238" s="69">
        <v>0.03</v>
      </c>
      <c r="U238" s="70" t="e">
        <f>ROUND((((#REF!*T238)/360)*S238)/0.05,0)*0.05</f>
        <v>#REF!</v>
      </c>
    </row>
    <row r="239" spans="3:21">
      <c r="C239" s="71">
        <v>2013</v>
      </c>
      <c r="D239" s="66" t="e">
        <f>IF(#REF!&lt;41275,41275,IF(#REF!&gt;41639,0,#REF!))</f>
        <v>#REF!</v>
      </c>
      <c r="E239" s="67" t="e">
        <f t="shared" si="25"/>
        <v>#REF!</v>
      </c>
      <c r="F239" s="66" t="e">
        <f>IF(#REF!&gt;41639,41639,IF(#REF!&lt;41275,0,#REF!))</f>
        <v>#REF!</v>
      </c>
      <c r="G239" s="67" t="e">
        <f t="shared" si="26"/>
        <v>#REF!</v>
      </c>
      <c r="H239" s="68" t="e">
        <f t="shared" si="27"/>
        <v>#REF!</v>
      </c>
      <c r="I239" s="68" t="e">
        <f t="shared" si="28"/>
        <v>#REF!</v>
      </c>
      <c r="J239" s="69">
        <v>0</v>
      </c>
      <c r="K239" s="70" t="e">
        <f>ROUND((((#REF!*J239)/360)*I239)/0.05,0)*0.05</f>
        <v>#REF!</v>
      </c>
      <c r="M239" s="71">
        <v>2013</v>
      </c>
      <c r="N239" s="66" t="e">
        <f>IF(#REF!&lt;41275,41275,IF(#REF!&gt;41639,0,#REF!))</f>
        <v>#REF!</v>
      </c>
      <c r="O239" s="67" t="e">
        <f t="shared" si="29"/>
        <v>#REF!</v>
      </c>
      <c r="P239" s="66" t="e">
        <f>IF(#REF!&gt;41639,41639,IF(#REF!&lt;41275,0,#REF!))</f>
        <v>#REF!</v>
      </c>
      <c r="Q239" s="67" t="e">
        <f t="shared" si="30"/>
        <v>#REF!</v>
      </c>
      <c r="R239" s="68" t="e">
        <f t="shared" si="31"/>
        <v>#REF!</v>
      </c>
      <c r="S239" s="68" t="e">
        <f t="shared" si="32"/>
        <v>#REF!</v>
      </c>
      <c r="T239" s="69">
        <v>0</v>
      </c>
      <c r="U239" s="70" t="e">
        <f>ROUND((((#REF!*T239)/360)*S239)/0.05,0)*0.05</f>
        <v>#REF!</v>
      </c>
    </row>
    <row r="240" spans="3:21">
      <c r="C240" s="71">
        <v>2014</v>
      </c>
      <c r="D240" s="66" t="e">
        <f>IF(#REF!&lt;41640,41640,IF(#REF!&gt;42004,0,#REF!))</f>
        <v>#REF!</v>
      </c>
      <c r="E240" s="67" t="e">
        <f t="shared" si="25"/>
        <v>#REF!</v>
      </c>
      <c r="F240" s="66" t="e">
        <f>IF(#REF!&gt;42004,42004,IF(#REF!&lt;41640,0,#REF!))</f>
        <v>#REF!</v>
      </c>
      <c r="G240" s="67" t="e">
        <f t="shared" si="26"/>
        <v>#REF!</v>
      </c>
      <c r="H240" s="68" t="e">
        <f t="shared" si="27"/>
        <v>#REF!</v>
      </c>
      <c r="I240" s="68" t="e">
        <f t="shared" si="28"/>
        <v>#REF!</v>
      </c>
      <c r="J240" s="69">
        <v>0</v>
      </c>
      <c r="K240" s="70" t="e">
        <f>ROUND((((#REF!*J240)/360)*I240)/0.05,0)*0.05</f>
        <v>#REF!</v>
      </c>
      <c r="M240" s="71">
        <v>2014</v>
      </c>
      <c r="N240" s="66" t="e">
        <f>IF(#REF!&lt;41640,41640,IF(#REF!&gt;42004,0,#REF!))</f>
        <v>#REF!</v>
      </c>
      <c r="O240" s="67" t="e">
        <f t="shared" si="29"/>
        <v>#REF!</v>
      </c>
      <c r="P240" s="66" t="e">
        <f>IF(#REF!&gt;42004,42004,IF(#REF!&lt;41640,0,#REF!))</f>
        <v>#REF!</v>
      </c>
      <c r="Q240" s="67" t="e">
        <f t="shared" si="30"/>
        <v>#REF!</v>
      </c>
      <c r="R240" s="68" t="e">
        <f t="shared" si="31"/>
        <v>#REF!</v>
      </c>
      <c r="S240" s="68" t="e">
        <f t="shared" si="32"/>
        <v>#REF!</v>
      </c>
      <c r="T240" s="69">
        <v>0</v>
      </c>
      <c r="U240" s="70" t="e">
        <f>ROUND((((#REF!*T240)/360)*S240)/0.05,0)*0.05</f>
        <v>#REF!</v>
      </c>
    </row>
    <row r="241" spans="3:21">
      <c r="C241" s="71">
        <v>2015</v>
      </c>
      <c r="D241" s="66" t="e">
        <f>IF(#REF!&lt;42005,42005,IF(#REF!&gt;42369,0,#REF!))</f>
        <v>#REF!</v>
      </c>
      <c r="E241" s="67" t="e">
        <f t="shared" si="25"/>
        <v>#REF!</v>
      </c>
      <c r="F241" s="66" t="e">
        <f>IF(#REF!&gt;42369,42369,IF(#REF!&lt;42005,0,#REF!))</f>
        <v>#REF!</v>
      </c>
      <c r="G241" s="67" t="e">
        <f t="shared" si="26"/>
        <v>#REF!</v>
      </c>
      <c r="H241" s="68" t="e">
        <f t="shared" si="27"/>
        <v>#REF!</v>
      </c>
      <c r="I241" s="68" t="e">
        <f t="shared" si="28"/>
        <v>#REF!</v>
      </c>
      <c r="J241" s="69">
        <v>0</v>
      </c>
      <c r="K241" s="70" t="e">
        <f>ROUND((((#REF!*J241)/360)*I241)/0.05,0)*0.05</f>
        <v>#REF!</v>
      </c>
      <c r="M241" s="71">
        <v>2015</v>
      </c>
      <c r="N241" s="66" t="e">
        <f>IF(#REF!&lt;42005,42005,IF(#REF!&gt;42369,0,#REF!))</f>
        <v>#REF!</v>
      </c>
      <c r="O241" s="67" t="e">
        <f t="shared" si="29"/>
        <v>#REF!</v>
      </c>
      <c r="P241" s="66" t="e">
        <f>IF(#REF!&gt;42369,42369,IF(#REF!&lt;42005,0,#REF!))</f>
        <v>#REF!</v>
      </c>
      <c r="Q241" s="67" t="e">
        <f t="shared" si="30"/>
        <v>#REF!</v>
      </c>
      <c r="R241" s="68" t="e">
        <f t="shared" si="31"/>
        <v>#REF!</v>
      </c>
      <c r="S241" s="68" t="e">
        <f t="shared" si="32"/>
        <v>#REF!</v>
      </c>
      <c r="T241" s="69">
        <v>0</v>
      </c>
      <c r="U241" s="70" t="e">
        <f>ROUND((((#REF!*T241)/360)*S241)/0.05,0)*0.05</f>
        <v>#REF!</v>
      </c>
    </row>
    <row r="242" spans="3:21">
      <c r="C242" s="71">
        <v>2016</v>
      </c>
      <c r="D242" s="66" t="e">
        <f>IF(#REF!&lt;42370,42370,IF(#REF!&gt;42735,0,#REF!))</f>
        <v>#REF!</v>
      </c>
      <c r="E242" s="67" t="e">
        <f t="shared" si="25"/>
        <v>#REF!</v>
      </c>
      <c r="F242" s="66" t="e">
        <f>IF(#REF!&gt;42735,42735,IF(#REF!&lt;42370,0,#REF!))</f>
        <v>#REF!</v>
      </c>
      <c r="G242" s="67" t="e">
        <f t="shared" si="26"/>
        <v>#REF!</v>
      </c>
      <c r="H242" s="68" t="e">
        <f t="shared" si="27"/>
        <v>#REF!</v>
      </c>
      <c r="I242" s="68" t="e">
        <f t="shared" si="28"/>
        <v>#REF!</v>
      </c>
      <c r="J242" s="69">
        <v>0</v>
      </c>
      <c r="K242" s="70" t="e">
        <f>ROUND((((#REF!*J242)/360)*I242)/0.05,0)*0.05</f>
        <v>#REF!</v>
      </c>
      <c r="M242" s="71">
        <v>2016</v>
      </c>
      <c r="N242" s="66" t="e">
        <f>IF(#REF!&lt;42370,42370,IF(#REF!&gt;42735,0,#REF!))</f>
        <v>#REF!</v>
      </c>
      <c r="O242" s="67" t="e">
        <f t="shared" si="29"/>
        <v>#REF!</v>
      </c>
      <c r="P242" s="66" t="e">
        <f>IF(#REF!&gt;42735,42735,IF(#REF!&lt;42370,0,#REF!))</f>
        <v>#REF!</v>
      </c>
      <c r="Q242" s="67" t="e">
        <f t="shared" si="30"/>
        <v>#REF!</v>
      </c>
      <c r="R242" s="68" t="e">
        <f t="shared" si="31"/>
        <v>#REF!</v>
      </c>
      <c r="S242" s="68" t="e">
        <f t="shared" si="32"/>
        <v>#REF!</v>
      </c>
      <c r="T242" s="69">
        <v>0</v>
      </c>
      <c r="U242" s="70" t="e">
        <f>ROUND((((#REF!*T242)/360)*S242)/0.05,0)*0.05</f>
        <v>#REF!</v>
      </c>
    </row>
    <row r="243" spans="3:21">
      <c r="C243" s="71">
        <v>2017</v>
      </c>
      <c r="D243" s="66" t="e">
        <f>IF(#REF!&lt;42736,42736,IF(#REF!&gt;43100,0,#REF!))</f>
        <v>#REF!</v>
      </c>
      <c r="E243" s="67" t="e">
        <f t="shared" si="25"/>
        <v>#REF!</v>
      </c>
      <c r="F243" s="66" t="e">
        <f>IF(#REF!&gt;43100,43100,IF(#REF!&lt;42736,0,#REF!))</f>
        <v>#REF!</v>
      </c>
      <c r="G243" s="67" t="e">
        <f t="shared" si="26"/>
        <v>#REF!</v>
      </c>
      <c r="H243" s="68" t="e">
        <f t="shared" si="27"/>
        <v>#REF!</v>
      </c>
      <c r="I243" s="68" t="e">
        <f t="shared" si="28"/>
        <v>#REF!</v>
      </c>
      <c r="J243" s="69">
        <v>0</v>
      </c>
      <c r="K243" s="70" t="e">
        <f>ROUND((((#REF!*J243)/360)*I243)/0.05,0)*0.05</f>
        <v>#REF!</v>
      </c>
      <c r="M243" s="71">
        <v>2017</v>
      </c>
      <c r="N243" s="66" t="e">
        <f>IF(#REF!&lt;42736,42736,IF(#REF!&gt;43100,0,#REF!))</f>
        <v>#REF!</v>
      </c>
      <c r="O243" s="67" t="e">
        <f t="shared" si="29"/>
        <v>#REF!</v>
      </c>
      <c r="P243" s="66" t="e">
        <f>IF(#REF!&gt;43100,43100,IF(#REF!&lt;42736,0,#REF!))</f>
        <v>#REF!</v>
      </c>
      <c r="Q243" s="67" t="e">
        <f t="shared" si="30"/>
        <v>#REF!</v>
      </c>
      <c r="R243" s="68" t="e">
        <f t="shared" si="31"/>
        <v>#REF!</v>
      </c>
      <c r="S243" s="68" t="e">
        <f t="shared" si="32"/>
        <v>#REF!</v>
      </c>
      <c r="T243" s="69">
        <v>0</v>
      </c>
      <c r="U243" s="70" t="e">
        <f>ROUND((((#REF!*T243)/360)*S243)/0.05,0)*0.05</f>
        <v>#REF!</v>
      </c>
    </row>
    <row r="244" spans="3:21">
      <c r="C244" s="71">
        <v>2018</v>
      </c>
      <c r="D244" s="66" t="e">
        <f>IF(#REF!&lt;43101,43101,IF(#REF!&gt;43465,0,#REF!))</f>
        <v>#REF!</v>
      </c>
      <c r="E244" s="67" t="e">
        <f t="shared" si="25"/>
        <v>#REF!</v>
      </c>
      <c r="F244" s="66" t="e">
        <f>IF(#REF!&gt;43465,43465,IF(#REF!&lt;43101,0,#REF!))</f>
        <v>#REF!</v>
      </c>
      <c r="G244" s="67" t="e">
        <f t="shared" si="26"/>
        <v>#REF!</v>
      </c>
      <c r="H244" s="68" t="e">
        <f t="shared" si="27"/>
        <v>#REF!</v>
      </c>
      <c r="I244" s="68" t="e">
        <f t="shared" si="28"/>
        <v>#REF!</v>
      </c>
      <c r="J244" s="69">
        <v>0</v>
      </c>
      <c r="K244" s="70" t="e">
        <f>ROUND((((#REF!*J244)/360)*I244)/0.05,0)*0.05</f>
        <v>#REF!</v>
      </c>
      <c r="M244" s="71">
        <v>2018</v>
      </c>
      <c r="N244" s="66" t="e">
        <f>IF(#REF!&lt;43101,43101,IF(#REF!&gt;43465,0,#REF!))</f>
        <v>#REF!</v>
      </c>
      <c r="O244" s="67" t="e">
        <f t="shared" si="29"/>
        <v>#REF!</v>
      </c>
      <c r="P244" s="66" t="e">
        <f>IF(#REF!&gt;43465,43465,IF(#REF!&lt;43101,0,#REF!))</f>
        <v>#REF!</v>
      </c>
      <c r="Q244" s="67" t="e">
        <f t="shared" si="30"/>
        <v>#REF!</v>
      </c>
      <c r="R244" s="68" t="e">
        <f t="shared" si="31"/>
        <v>#REF!</v>
      </c>
      <c r="S244" s="68" t="e">
        <f t="shared" si="32"/>
        <v>#REF!</v>
      </c>
      <c r="T244" s="69">
        <v>0</v>
      </c>
      <c r="U244" s="70" t="e">
        <f>ROUND((((#REF!*T244)/360)*S244)/0.05,0)*0.05</f>
        <v>#REF!</v>
      </c>
    </row>
    <row r="245" spans="3:21">
      <c r="C245" s="71">
        <v>2019</v>
      </c>
      <c r="D245" s="66" t="e">
        <f>IF(#REF!&lt;43466,43466,IF(#REF!&gt;43830,0,#REF!))</f>
        <v>#REF!</v>
      </c>
      <c r="E245" s="67" t="e">
        <f t="shared" si="25"/>
        <v>#REF!</v>
      </c>
      <c r="F245" s="66" t="e">
        <f>IF(#REF!&gt;43830,43830,IF(#REF!&lt;43466,0,#REF!))</f>
        <v>#REF!</v>
      </c>
      <c r="G245" s="67" t="e">
        <f t="shared" si="26"/>
        <v>#REF!</v>
      </c>
      <c r="H245" s="68" t="e">
        <f t="shared" si="27"/>
        <v>#REF!</v>
      </c>
      <c r="I245" s="68" t="e">
        <f t="shared" si="28"/>
        <v>#REF!</v>
      </c>
      <c r="J245" s="69">
        <v>0</v>
      </c>
      <c r="K245" s="70" t="e">
        <f>ROUND((((#REF!*J245)/360)*I245)/0.05,0)*0.05</f>
        <v>#REF!</v>
      </c>
      <c r="M245" s="71">
        <v>2019</v>
      </c>
      <c r="N245" s="66" t="e">
        <f>IF(#REF!&lt;43466,43466,IF(#REF!&gt;43830,0,#REF!))</f>
        <v>#REF!</v>
      </c>
      <c r="O245" s="67" t="e">
        <f t="shared" si="29"/>
        <v>#REF!</v>
      </c>
      <c r="P245" s="66" t="e">
        <f>IF(#REF!&gt;43830,43830,IF(#REF!&lt;43466,0,#REF!))</f>
        <v>#REF!</v>
      </c>
      <c r="Q245" s="67" t="e">
        <f t="shared" si="30"/>
        <v>#REF!</v>
      </c>
      <c r="R245" s="68" t="e">
        <f t="shared" si="31"/>
        <v>#REF!</v>
      </c>
      <c r="S245" s="68" t="e">
        <f t="shared" si="32"/>
        <v>#REF!</v>
      </c>
      <c r="T245" s="69">
        <v>0</v>
      </c>
      <c r="U245" s="70" t="e">
        <f>ROUND((((#REF!*T245)/360)*S245)/0.05,0)*0.05</f>
        <v>#REF!</v>
      </c>
    </row>
    <row r="246" spans="3:21">
      <c r="C246" s="71">
        <v>2020</v>
      </c>
      <c r="D246" s="66" t="e">
        <f>IF(#REF!&lt;43831,43831,IF(#REF!&gt;44196,0,#REF!))</f>
        <v>#REF!</v>
      </c>
      <c r="E246" s="67" t="e">
        <f t="shared" si="25"/>
        <v>#REF!</v>
      </c>
      <c r="F246" s="66" t="e">
        <f>IF(#REF!&gt;44196,44196,IF(#REF!&lt;43831,0,#REF!))</f>
        <v>#REF!</v>
      </c>
      <c r="G246" s="67" t="e">
        <f t="shared" si="26"/>
        <v>#REF!</v>
      </c>
      <c r="H246" s="68" t="e">
        <f t="shared" si="27"/>
        <v>#REF!</v>
      </c>
      <c r="I246" s="68" t="e">
        <f t="shared" si="28"/>
        <v>#REF!</v>
      </c>
      <c r="J246" s="69">
        <v>0</v>
      </c>
      <c r="K246" s="70" t="e">
        <f>ROUND((((#REF!*J246)/360)*I246)/0.05,0)*0.05</f>
        <v>#REF!</v>
      </c>
      <c r="M246" s="71">
        <v>2020</v>
      </c>
      <c r="N246" s="66" t="e">
        <f>IF(#REF!&lt;43831,43831,IF(#REF!&gt;44196,0,#REF!))</f>
        <v>#REF!</v>
      </c>
      <c r="O246" s="67" t="e">
        <f t="shared" si="29"/>
        <v>#REF!</v>
      </c>
      <c r="P246" s="66" t="e">
        <f>IF(#REF!&gt;44196,44196,IF(#REF!&lt;43831,0,#REF!))</f>
        <v>#REF!</v>
      </c>
      <c r="Q246" s="67" t="e">
        <f t="shared" si="30"/>
        <v>#REF!</v>
      </c>
      <c r="R246" s="68" t="e">
        <f t="shared" si="31"/>
        <v>#REF!</v>
      </c>
      <c r="S246" s="68" t="e">
        <f t="shared" si="32"/>
        <v>#REF!</v>
      </c>
      <c r="T246" s="69">
        <v>0</v>
      </c>
      <c r="U246" s="70" t="e">
        <f>ROUND((((#REF!*T246)/360)*S246)/0.05,0)*0.05</f>
        <v>#REF!</v>
      </c>
    </row>
    <row r="248" spans="3:21" hidden="1"/>
    <row r="249" spans="3:21" hidden="1"/>
    <row r="250" spans="3:21" hidden="1"/>
    <row r="251" spans="3:21" hidden="1"/>
    <row r="252" spans="3:21" hidden="1"/>
    <row r="253" spans="3:21" hidden="1"/>
    <row r="254" spans="3:21" hidden="1"/>
    <row r="255" spans="3:21" hidden="1"/>
    <row r="256" spans="3:21" hidden="1"/>
    <row r="257" spans="3:11" hidden="1"/>
    <row r="258" spans="3:11" hidden="1"/>
    <row r="259" spans="3:11" hidden="1"/>
    <row r="260" spans="3:11" hidden="1"/>
    <row r="261" spans="3:11" hidden="1"/>
    <row r="262" spans="3:11" hidden="1"/>
    <row r="263" spans="3:11" hidden="1"/>
    <row r="264" spans="3:11" hidden="1"/>
    <row r="265" spans="3:11" hidden="1"/>
    <row r="266" spans="3:11" hidden="1"/>
    <row r="267" spans="3:11" hidden="1"/>
    <row r="268" spans="3:11" hidden="1"/>
    <row r="270" spans="3:11">
      <c r="C270" s="146" t="s">
        <v>17</v>
      </c>
      <c r="D270" s="146"/>
      <c r="E270" s="146" t="s">
        <v>14</v>
      </c>
      <c r="F270" s="146"/>
      <c r="G270" s="146" t="s">
        <v>15</v>
      </c>
      <c r="H270" s="146"/>
      <c r="I270" s="146" t="s">
        <v>16</v>
      </c>
      <c r="J270" s="146"/>
    </row>
    <row r="271" spans="3:11" ht="14.25">
      <c r="C271" s="43" t="e">
        <f>ROUNDDOWN(#REF!/100,0)*100</f>
        <v>#REF!</v>
      </c>
      <c r="D271" s="44" t="e">
        <f>ROUNDDOWN(#REF!/100,0)*100</f>
        <v>#REF!</v>
      </c>
      <c r="E271" s="45"/>
      <c r="F271" s="45"/>
      <c r="G271" s="45"/>
      <c r="H271" s="45"/>
      <c r="I271" s="46"/>
      <c r="J271" s="46"/>
      <c r="K271" s="46"/>
    </row>
    <row r="272" spans="3:11" ht="14.25">
      <c r="C272" s="47" t="e">
        <f>IF((ROUND(IF(C271&lt;=0,0,IF(C271&lt;EB!$A$4,C271*EB!$B$3,IF(C271&lt;EB!$A$17,VLOOKUP(C271,EB!$A$4:'EB'!$D$17,4)+(C271-VLOOKUP(C271,EB!$A$4:'EB'!$D$17,1))*VLOOKUP(C271,EB!$A$4:'EB'!$D$17,2),C271*EB!$B$17)))/0.05,0)*0.05)&lt;=25,0,(ROUND(IF(C271&lt;=0,0,IF(C271&lt;EB!$A$4,C271*EB!$B$3,IF(C271&lt;EB!$A$17,VLOOKUP(C271,EB!$A$4:'EB'!$D$17,4)+(C271-VLOOKUP(C271,EB!$A$4:'EB'!$D$17,1))*VLOOKUP(C271,EB!$A$4:'EB'!$D$17,2),C271*EB!$B$17)))/0.05,0)*0.05))</f>
        <v>#REF!</v>
      </c>
      <c r="D272" s="47" t="e">
        <f>IF((ROUND(IF(C271&lt;=0,0,IF(C271&lt;EB!$F$4,C271*EB!$G$3,IF(C271&lt;EB!$F$14,VLOOKUP(C271,EB!$F$4:'EB'!$I$14,4)+(C271-VLOOKUP(C271,EB!$F$4:'EB'!$I$14,1))*VLOOKUP(C271,EB!$F$4:'EB'!$I$14,2),C271*EB!$G$14)))/0.05,0)*0.05)&lt;=25,0,(ROUND(IF(C271&lt;=0,0,IF(C271&lt;EB!$F$4,C271*EB!$G$3,IF(C271&lt;EB!$F$14,VLOOKUP(C271,EB!$F$4:'EB'!$I$14,4)+(C271-VLOOKUP(C271,EB!$F$4:'EB'!$I$14,1))*VLOOKUP(C271,EB!$F$4:'EB'!$I$14,2),C271*EB!$G$14)))/0.05,0)*0.05))</f>
        <v>#REF!</v>
      </c>
      <c r="E272" s="47" t="e">
        <f>IF((ROUND(IF(C271&lt;=0,0,IF(C271&lt;EB!$A$24,C271*EB!$B$23,IF(C271&lt;EB!$A$38,VLOOKUP(C271,EB!$A$24:'EB'!$D$38,4)+(C271-VLOOKUP(C271,EB!$A$24:'EB'!$D$38,1))*VLOOKUP(C271,EB!$A$24:'EB'!$D$38,2),C271*EB!$B$38)))/0.05,0)*0.05)&lt;=25,0,(ROUND(IF(C271&lt;=0,0,IF(C271&lt;EB!$A$24,C271*EB!$B$23,IF(C271&lt;EB!$A$38,VLOOKUP(C271,EB!$A$24:'EB'!$D$38,4)+(C271-VLOOKUP(C271,EB!$A$24:'EB'!$D$38,1))*VLOOKUP(C271,EB!$A$24:'EB'!$D$38,2),C271*EB!$B$38)))/0.05,0)*0.05))</f>
        <v>#REF!</v>
      </c>
      <c r="F272" s="47" t="e">
        <f>IF((ROUND(IF(C271&lt;=0,0,IF(C271&lt;EB!$F$24,C271*EB!$G$23,IF(C271&lt;EB!$F$34,VLOOKUP(C271,EB!$F$24:'EB'!$I$34,4)+(C271-VLOOKUP(C271,EB!$F$24:'EB'!$I$34,1))*VLOOKUP(C271,EB!$F$24:'EB'!$I$34,2),C271*EB!$G$34)))/0.05,0)*0.05)&lt;=25,0,(ROUND(IF(C271&lt;=0,0,IF(C271&lt;EB!$F$24,C271*EB!$G$23,IF(C271&lt;EB!$F$34,VLOOKUP(C271,EB!$F$24:'EB'!$I$34,4)+(C271-VLOOKUP(C271,EB!$F$24:'EB'!$I$34,1))*VLOOKUP(C271,EB!$F$24:'EB'!$I$34,2),C271*EB!$G$34)))/0.05,0)*0.05))</f>
        <v>#REF!</v>
      </c>
      <c r="G272" s="47" t="e">
        <f>IF((ROUND(IF(C271&lt;=0,0,IF(C271&lt;EB!$A$45,C271*EB!$B$44,IF(C271&lt;EB!$A$58,VLOOKUP(C271,EB!$A$45:'EB'!$D$58,4)+(C271-VLOOKUP(C271,EB!$A$45:'EB'!$D$58,1))*VLOOKUP(C271,EB!$A$45:'EB'!$D$58,2),C271*EB!$B$58)))/0.05,0)*0.05)&lt;=25,0,(ROUND(IF(C271&lt;=0,0,IF(C271&lt;EB!$A$45,C271*EB!$B$44,IF(C271&lt;EB!$A$58,VLOOKUP(C271,EB!$A$45:'EB'!$D$58,4)+(C271-VLOOKUP(C271,EB!$A$45:'EB'!$D$58,1))*VLOOKUP(C271,EB!$A$45:'EB'!$D$58,2),C271*EB!$B$58)))/0.05,0)*0.05))</f>
        <v>#REF!</v>
      </c>
      <c r="H272" s="47" t="e">
        <f>IF((ROUND(IF(C271&lt;=0,0,IF(C271&lt;EB!$F$45,C271*EB!$G$44,IF(C271&lt;EB!$F$55,VLOOKUP(C271,EB!$F$45:'EB'!$I$55,4)+(C271-VLOOKUP(C271,EB!$F$45:'EB'!$I$55,1))*VLOOKUP(C271,EB!$F$45:'EB'!$I$55,2),C271*EB!$G$55)))/0.05,0)*0.05)&lt;=25,0,(ROUND(IF(C271&lt;=0,0,IF(C271&lt;EB!$F$45,C271*EB!$G$44,IF(C271&lt;EB!$F$55,VLOOKUP(C271,EB!$F$45:'EB'!$I$55,4)+(C271-VLOOKUP(C271,EB!$F$45:'EB'!$I$55,1))*VLOOKUP(C271,EB!$F$45:'EB'!$I$55,2),C271*EB!$G$55)))/0.05,0)*0.05))</f>
        <v>#REF!</v>
      </c>
      <c r="I272" s="48" t="e">
        <f>IF((ROUND(IF(C271&lt;=0,0,IF(C271&lt;EB!$A$65,C271*EB!$B$64,IF(C271&lt;EB!$A$78,VLOOKUP(C271,EB!$A$65:'EB'!$D$78,4)+(C271-VLOOKUP(C271,EB!$A$65:'EB'!$D$78,1))*VLOOKUP(C271,EB!$A$65:'EB'!$D$78,2),C271*EB!$B$78)))/0.05,0)*0.05)&lt;=25,0,(ROUND(IF(C271&lt;=0,0,IF(C271&lt;EB!$A$65,C271*EB!$B$64,IF(C271&lt;EB!$A$78,VLOOKUP(C271,EB!$A$65:'EB'!$D$78,4)+(C271-VLOOKUP(C271,EB!$A$65:'EB'!$D$78,1))*VLOOKUP(C271,EB!$A$65:'EB'!$D$78,2),C271*EB!$B$78)))/0.05,0)*0.05))</f>
        <v>#REF!</v>
      </c>
      <c r="J272" s="48" t="e">
        <f>IF((ROUND(IF(C271&lt;=0,0,IF(C271&lt;EB!$F$65,C271*EB!$G$64,IF(C271&lt;EB!$F$75,VLOOKUP(C271,EB!$F$65:'EB'!$I$75,4)+(C271-VLOOKUP(C271,EB!$F$65:'EB'!$I$75,1))*VLOOKUP(C271,EB!$F$65:'EB'!$I$75,2),C271*EB!$G$75)))/0.05,0)*0.05)&lt;=25,0,(ROUND(IF(C271&lt;=0,0,IF(C271&lt;EB!$F$65,C271*EB!$G$64,IF(C271&lt;EB!$F$75,VLOOKUP(C271,EB!$F$65:'EB'!$I$75,4)+(C271-VLOOKUP(C271,EB!$F$65:'EB'!$I$75,1))*VLOOKUP(C271,EB!$F$65:'EB'!$I$75,2),C271*EB!$G$75)))/0.05,0)*0.05))</f>
        <v>#REF!</v>
      </c>
      <c r="K272" s="49"/>
    </row>
    <row r="273" spans="3:21" ht="14.25">
      <c r="C273" s="50" t="e">
        <f>IF((ROUND(IF(D271&lt;=0,0,IF(D271&lt;EB!$A$4,D271*EB!$B$3,IF(D271&lt;EB!$A$17,VLOOKUP(D271,EB!$A$4:'EB'!$D$17,4)+(D271-VLOOKUP(D271,EB!$A$4:'EB'!$D$17,1))*VLOOKUP(D271,EB!$A$4:'EB'!$D$17,2),D271*EB!$B$17)))/0.05,0)*0.05)&lt;=25,0,(ROUND(IF(D271&lt;=0,0,IF(D271&lt;EB!$A$4,D271*EB!$B$3,IF(D271&lt;EB!$A$17,VLOOKUP(D271,EB!$A$4:'EB'!$D$17,4)+(D271-VLOOKUP(D271,EB!$A$4:'EB'!$D$17,1))*VLOOKUP(D271,EB!$A$4:'EB'!$D$17,2),D271*EB!$B$17)))/0.05,0)*0.05))</f>
        <v>#REF!</v>
      </c>
      <c r="D273" s="50" t="e">
        <f>IF((ROUND(IF(D271&lt;=0,0,IF(D271&lt;EB!$F$4,D271*EB!$G$3,IF(D271&lt;EB!$F$14,VLOOKUP(D271,EB!$F$4:'EB'!$I$14,4)+(D271-VLOOKUP(D271,EB!$F$4:'EB'!$I$14,1))*VLOOKUP(D271,EB!$F$4:'EB'!$I$14,2),D271*EB!$G$14)))/0.05,0)*0.05)&lt;=25,0,(ROUND(IF(D271&lt;=0,0,IF(D271&lt;EB!$F$4,D271*EB!$G$3,IF(D271&lt;EB!$F$14,VLOOKUP(D271,EB!$F$4:'EB'!$I$14,4)+(D271-VLOOKUP(D271,EB!$F$4:'EB'!$I$14,1))*VLOOKUP(D271,EB!$F$4:'EB'!$I$14,2),D271*EB!$G$14)))/0.05,0)*0.05))</f>
        <v>#REF!</v>
      </c>
      <c r="E273" s="50" t="e">
        <f>IF((ROUND(IF(D271&lt;=0,0,IF(D271&lt;EB!$A$24,D271*EB!$B$23,IF(D271&lt;EB!$A$38,VLOOKUP(D271,EB!$A$24:'EB'!$D$38,4)+(D271-VLOOKUP(D271,EB!$A$24:'EB'!$D$38,1))*VLOOKUP(D271,EB!$A$24:'EB'!$D$38,2),D271*EB!$B$38)))/0.05,0)*0.05)&lt;=25,0,(ROUND(IF(D271&lt;=0,0,IF(D271&lt;EB!$A$24,D271*EB!$B$23,IF(D271&lt;EB!$A$38,VLOOKUP(D271,EB!$A$24:'EB'!$D$38,4)+(D271-VLOOKUP(D271,EB!$A$24:'EB'!$D$38,1))*VLOOKUP(D271,EB!$A$24:'EB'!$D$38,2),D271*EB!$B$38)))/0.05,0)*0.05))</f>
        <v>#REF!</v>
      </c>
      <c r="F273" s="50" t="e">
        <f>IF((ROUND(IF(D271&lt;=0,0,IF(D271&lt;EB!$F$24,D271*EB!$G$23,IF(D271&lt;EB!$F$34,VLOOKUP(D271,EB!$F$24:'EB'!$I$34,4)+(D271-VLOOKUP(D271,EB!$F$24:'EB'!$I$34,1))*VLOOKUP(D271,EB!$F$24:'EB'!$I$34,2),D271*EB!$G$34)))/0.05,0)*0.05)&lt;=25,0,(ROUND(IF(D271&lt;=0,0,IF(D271&lt;EB!$F$24,D271*EB!$G$23,IF(D271&lt;EB!$F$34,VLOOKUP(D271,EB!$F$24:'EB'!$I$34,4)+(D271-VLOOKUP(D271,EB!$F$24:'EB'!$I$34,1))*VLOOKUP(D271,EB!$F$24:'EB'!$I$34,2),D271*EB!$G$34)))/0.05,0)*0.05))</f>
        <v>#REF!</v>
      </c>
      <c r="G273" s="50" t="e">
        <f>IF((ROUND(IF(D271&lt;=0,0,IF(D271&lt;EB!$A$45,D271*EB!$B$44,IF(D271&lt;EB!$A$58,VLOOKUP(D271,EB!$A$45:'EB'!$D$58,4)+(D271-VLOOKUP(D271,EB!$A$45:'EB'!$D$58,1))*VLOOKUP(D271,EB!$A$45:'EB'!$D$58,2),D271*EB!$B$58)))/0.05,0)*0.05)&lt;=25,0,(ROUND(IF(D271&lt;=0,0,IF(D271&lt;EB!$A$45,D271*EB!$B$44,IF(D271&lt;EB!$A$58,VLOOKUP(D271,EB!$A$45:'EB'!$D$58,4)+(D271-VLOOKUP(D271,EB!$A$45:'EB'!$D$58,1))*VLOOKUP(D271,EB!$A$45:'EB'!$D$58,2),D271*EB!$B$58)))/0.05,0)*0.05))</f>
        <v>#REF!</v>
      </c>
      <c r="H273" s="50" t="e">
        <f>IF((ROUND(IF(D271&lt;=0,0,IF(D271&lt;EB!$F$45,D271*EB!$G$44,IF(D271&lt;EB!$F$55,VLOOKUP(D271,EB!$F$45:'EB'!$I$55,4)+(D271-VLOOKUP(D271,EB!$F$45:'EB'!$I$55,1))*VLOOKUP(D271,EB!$F$45:'EB'!$I$55,2),D271*EB!$G$55)))/0.05,0)*0.05)&lt;=25,0,(ROUND(IF(D271&lt;=0,0,IF(D271&lt;EB!$F$45,D271*EB!$G$44,IF(D271&lt;EB!$F$55,VLOOKUP(D271,EB!$F$45:'EB'!$I$55,4)+(D271-VLOOKUP(D271,EB!$F$45:'EB'!$I$55,1))*VLOOKUP(D271,EB!$F$45:'EB'!$I$55,2),D271*EB!$G$55)))/0.05,0)*0.05))</f>
        <v>#REF!</v>
      </c>
      <c r="I273" s="51" t="e">
        <f>IF((ROUND(IF(D271&lt;=0,0,IF(D271&lt;EB!$A$65,D271*EB!$B$64,IF(D271&lt;EB!$A$78,VLOOKUP(D271,EB!$A$65:'EB'!$D$78,4)+(D271-VLOOKUP(D271,EB!$A$65:'EB'!$D$78,1))*VLOOKUP(D271,EB!$A$65:'EB'!$D$78,2),D271*EB!$B$78)))/0.05,0)*0.05)&lt;=25,0,(ROUND(IF(D271&lt;=0,0,IF(D271&lt;EB!$A$65,D271*EB!$B$64,IF(D271&lt;EB!$A$78,VLOOKUP(D271,EB!$A$65:'EB'!$D$78,4)+(D271-VLOOKUP(D271,EB!$A$65:'EB'!$D$78,1))*VLOOKUP(D271,EB!$A$65:'EB'!$D$78,2),D271*EB!$B$78)))/0.05,0)*0.05))</f>
        <v>#REF!</v>
      </c>
      <c r="J273" s="51" t="e">
        <f>IF((ROUND(IF(D271&lt;=0,0,IF(D271&lt;EB!$F$65,D271*EB!$G$64,IF(D271&lt;EB!$F$75,VLOOKUP(D271,EB!$F$65:'EB'!$I$75,4)+(D271-VLOOKUP(D271,EB!$F$65:'EB'!$I$75,1))*VLOOKUP(D271,EB!$F$65:'EB'!$I$75,2),D271*EB!$G$75)))/0.05,0)*0.05)&lt;=25,0,(ROUND(IF(D271&lt;=0,0,IF(D271&lt;EB!$F$65,D271*EB!$G$64,IF(D271&lt;EB!$F$75,VLOOKUP(D271,EB!$F$65:'EB'!$I$75,4)+(D271-VLOOKUP(D271,EB!$F$65:'EB'!$I$75,1))*VLOOKUP(D271,EB!$F$65:'EB'!$I$75,2),D271*EB!$G$75)))/0.05,0)*0.05))</f>
        <v>#REF!</v>
      </c>
      <c r="K273" s="46"/>
    </row>
    <row r="274" spans="3:21" ht="14.25">
      <c r="C274" s="52" t="e">
        <f>ROUNDDOWN(#REF!/100,0)*100</f>
        <v>#REF!</v>
      </c>
      <c r="D274" s="53" t="e">
        <f>ROUNDDOWN(#REF!/100,0)*100</f>
        <v>#REF!</v>
      </c>
      <c r="I274" s="49"/>
      <c r="J274" s="49"/>
      <c r="K274" s="49"/>
    </row>
    <row r="275" spans="3:21" ht="14.25">
      <c r="C275" s="54" t="e">
        <f>IF((ROUND(IF(C274&lt;=0,0,IF(C274&lt;EB!$A$4,C274*EB!$B$3,IF(C274&lt;EB!$A$17,VLOOKUP(C274,EB!$A$4:'EB'!$D$17,4)+(C274-VLOOKUP(C274,EB!$A$4:'EB'!$D$17,1))*VLOOKUP(C274,EB!$A$4:'EB'!$D$17,2),C274*EB!$B$17)))/0.05,0)*0.05)&lt;=25,0,(ROUND(IF(C274&lt;=0,0,IF(C274&lt;EB!$A$4,C274*EB!$B$3,IF(C274&lt;EB!$A$17,VLOOKUP(C274,EB!$A$4:'EB'!$D$17,4)+(C274-VLOOKUP(C274,EB!$A$4:'EB'!$D$17,1))*VLOOKUP(C274,EB!$A$4:'EB'!$D$17,2),C274*EB!$B$17)))/0.05,0)*0.05))</f>
        <v>#REF!</v>
      </c>
      <c r="D275" s="54" t="e">
        <f>IF((ROUND(IF(C274&lt;=0,0,IF(C274&lt;EB!$F$4,C274*EB!$G$3,IF(C274&lt;EB!$F$14,VLOOKUP(C274,EB!$F$4:'EB'!$I$14,4)+(C274-VLOOKUP(C274,EB!$F$4:'EB'!$I$14,1))*VLOOKUP(C274,EB!$F$4:'EB'!$I$14,2),C274*EB!$G$14)))/0.05,0)*0.05)&lt;=25,0,(ROUND(IF(C274&lt;=0,0,IF(C274&lt;EB!$F$4,C274*EB!$G$3,IF(C274&lt;EB!$F$14,VLOOKUP(C274,EB!$F$4:'EB'!$I$14,4)+(C274-VLOOKUP(C274,EB!$F$4:'EB'!$I$14,1))*VLOOKUP(C274,EB!$F$4:'EB'!$I$14,2),C274*EB!$G$14)))/0.05,0)*0.05))</f>
        <v>#REF!</v>
      </c>
      <c r="E275" s="54" t="e">
        <f>IF((ROUND(IF(C274&lt;=0,0,IF(C274&lt;EB!$A$24,C274*EB!$B$23,IF(C274&lt;EB!$A$38,VLOOKUP(C274,EB!$A$24:'EB'!$D$38,4)+(C274-VLOOKUP(C274,EB!$A$24:'EB'!$D$38,1))*VLOOKUP(C274,EB!$A$24:'EB'!$D$38,2),C274*EB!$B$38)))/0.05,0)*0.05)&lt;=25,0,(ROUND(IF(C274&lt;=0,0,IF(C274&lt;EB!$A$24,C274*EB!$B$23,IF(C274&lt;EB!$A$38,VLOOKUP(C274,EB!$A$24:'EB'!$D$38,4)+(C274-VLOOKUP(C274,EB!$A$24:'EB'!$D$38,1))*VLOOKUP(C274,EB!$A$24:'EB'!$D$38,2),C274*EB!$B$38)))/0.05,0)*0.05))</f>
        <v>#REF!</v>
      </c>
      <c r="F275" s="54" t="e">
        <f>IF((ROUND(IF(C274&lt;=0,0,IF(C274&lt;EB!$F$24,C274*EB!$G$23,IF(C274&lt;EB!$F$34,VLOOKUP(C274,EB!$F$24:'EB'!$I$34,4)+(C274-VLOOKUP(C274,EB!$F$24:'EB'!$I$34,1))*VLOOKUP(C274,EB!$F$24:'EB'!$I$34,2),C274*EB!$G$34)))/0.05,0)*0.05)&lt;=25,0,(ROUND(IF(C274&lt;=0,0,IF(C274&lt;EB!$F$24,C274*EB!$G$23,IF(C274&lt;EB!$F$34,VLOOKUP(C274,EB!$F$24:'EB'!$I$34,4)+(C274-VLOOKUP(C274,EB!$F$24:'EB'!$I$34,1))*VLOOKUP(C274,EB!$F$24:'EB'!$I$34,2),C274*EB!$G$34)))/0.05,0)*0.05))</f>
        <v>#REF!</v>
      </c>
      <c r="G275" s="54" t="e">
        <f>IF((ROUND(IF(C274&lt;=0,0,IF(C274&lt;EB!$A$45,C274*EB!$B$44,IF(C274&lt;EB!$A$58,VLOOKUP(C274,EB!$A$45:'EB'!$D$58,4)+(C274-VLOOKUP(C274,EB!$A$45:'EB'!$D$58,1))*VLOOKUP(C274,EB!$A$45:'EB'!$D$58,2),C274*EB!$B$58)))/0.05,0)*0.05)&lt;=25,0,(ROUND(IF(C274&lt;=0,0,IF(C274&lt;EB!$A$45,C274*EB!$B$44,IF(C274&lt;EB!$A$58,VLOOKUP(C274,EB!$A$45:'EB'!$D$58,4)+(C274-VLOOKUP(C274,EB!$A$45:'EB'!$D$58,1))*VLOOKUP(C274,EB!$A$45:'EB'!$D$58,2),C274*EB!$B$58)))/0.05,0)*0.05))</f>
        <v>#REF!</v>
      </c>
      <c r="H275" s="54" t="e">
        <f>IF((ROUND(IF(C274&lt;=0,0,IF(C274&lt;EB!$F$45,C274*EB!$G$44,IF(C274&lt;EB!$F$55,VLOOKUP(C274,EB!$F$45:'EB'!$I$55,4)+(C274-VLOOKUP(C274,EB!$F$45:'EB'!$I$55,1))*VLOOKUP(C274,EB!$F$45:'EB'!$I$55,2),C274*EB!$G$55)))/0.05,0)*0.05)&lt;=25,0,(ROUND(IF(C274&lt;=0,0,IF(C274&lt;EB!$F$45,C274*EB!$G$44,IF(C274&lt;EB!$F$55,VLOOKUP(C274,EB!$F$45:'EB'!$I$55,4)+(C274-VLOOKUP(C274,EB!$F$45:'EB'!$I$55,1))*VLOOKUP(C274,EB!$F$45:'EB'!$I$55,2),C274*EB!$G$55)))/0.05,0)*0.05))</f>
        <v>#REF!</v>
      </c>
      <c r="I275" s="55" t="e">
        <f>IF((ROUND(IF(C274&lt;=0,0,IF(C274&lt;EB!$A$65,C274*EB!$B$64,IF(C274&lt;EB!$A$78,VLOOKUP(C274,EB!$A$65:'EB'!$D$78,4)+(C274-VLOOKUP(C274,EB!$A$65:'EB'!$D$78,1))*VLOOKUP(C274,EB!$A$65:'EB'!$D$78,2),C274*EB!$B$78)))/0.05,0)*0.05)&lt;=25,0,(ROUND(IF(C274&lt;=0,0,IF(C274&lt;EB!$A$65,C274*EB!$B$64,IF(C274&lt;EB!$A$78,VLOOKUP(C274,EB!$A$65:'EB'!$D$78,4)+(C274-VLOOKUP(C274,EB!$A$65:'EB'!$D$78,1))*VLOOKUP(C274,EB!$A$65:'EB'!$D$78,2),C274*EB!$B$78)))/0.05,0)*0.05))</f>
        <v>#REF!</v>
      </c>
      <c r="J275" s="55" t="e">
        <f>IF((ROUND(IF(C274&lt;=0,0,IF(C274&lt;EB!$F$65,C274*EB!$G$64,IF(C274&lt;EB!$F$75,VLOOKUP(C274,EB!$F$65:'EB'!$I$75,4)+(C274-VLOOKUP(C274,EB!$F$65:'EB'!$I$75,1))*VLOOKUP(C274,EB!$F$65:'EB'!$I$75,2),C274*EB!$G$75)))/0.05,0)*0.05)&lt;=25,0,(ROUND(IF(C274&lt;=0,0,IF(C274&lt;EB!$F$65,C274*EB!$G$64,IF(C274&lt;EB!$F$75,VLOOKUP(C274,EB!$F$65:'EB'!$I$75,4)+(C274-VLOOKUP(C274,EB!$F$65:'EB'!$I$75,1))*VLOOKUP(C274,EB!$F$65:'EB'!$I$75,2),C274*EB!$G$75)))/0.05,0)*0.05))</f>
        <v>#REF!</v>
      </c>
      <c r="K275" s="46"/>
    </row>
    <row r="276" spans="3:21" ht="14.25">
      <c r="C276" s="56" t="e">
        <f>IF((ROUND(IF(D274&lt;=0,0,IF(D274&lt;EB!$A$4,D274*EB!$B$3,IF(D274&lt;EB!$A$17,VLOOKUP(D274,EB!$A$4:'EB'!$D$17,4)+(D274-VLOOKUP(D274,EB!$A$4:'EB'!$D$17,1))*VLOOKUP(D274,EB!$A$4:'EB'!$D$17,2),D274*EB!$B$17)))/0.05,0)*0.05)&lt;=25,0,(ROUND(IF(D274&lt;=0,0,IF(D274&lt;EB!$A$4,D274*EB!$B$3,IF(D274&lt;EB!$A$17,VLOOKUP(D274,EB!$A$4:'EB'!$D$17,4)+(D274-VLOOKUP(D274,EB!$A$4:'EB'!$D$17,1))*VLOOKUP(D274,EB!$A$4:'EB'!$D$17,2),$D274*EB!$B$17)))/0.05,0)*0.05))</f>
        <v>#REF!</v>
      </c>
      <c r="D276" s="56" t="e">
        <f>IF((ROUND(IF(D274&lt;=0,0,IF(D274&lt;EB!$F$4,D274*EB!$G$3,IF(D274&lt;EB!$F$14,VLOOKUP(D274,EB!$F$4:'EB'!$I$14,4)+(D274-VLOOKUP(D274,EB!$F$4:'EB'!$I$14,1))*VLOOKUP(D274,EB!$F$4:'EB'!$I$14,2),D274*EB!$G$14)))/0.05,0)*0.05)&lt;=25,0,(ROUND(IF(D274&lt;=0,0,IF(D274&lt;EB!$F$4,D274*EB!$G$3,IF(D274&lt;EB!$F$14,VLOOKUP(D274,EB!$F$4:'EB'!$I$14,4)+(D274-VLOOKUP(D274,EB!$F$4:'EB'!$I$14,1))*VLOOKUP(D274,EB!$F$4:'EB'!$I$14,2),D274*EB!$G$14)))/0.05,0)*0.05))</f>
        <v>#REF!</v>
      </c>
      <c r="E276" s="56" t="e">
        <f>IF((ROUND(IF(D274&lt;=0,0,IF(D274&lt;EB!$A$24,D274*EB!$B$23,IF(D274&lt;EB!$A$38,VLOOKUP(D274,EB!$A$24:'EB'!$D$38,4)+(D274-VLOOKUP(D274,EB!$A$24:'EB'!$D$38,1))*VLOOKUP(D274,EB!$A$24:'EB'!$D$38,2),D274*EB!$B$38)))/0.05,0)*0.05)&lt;=25,0,(ROUND(IF(D274&lt;=0,0,IF(D274&lt;EB!$A$24,D274*EB!$B$23,IF(D274&lt;EB!$A$38,VLOOKUP(D274,EB!$A$24:'EB'!$D$38,4)+(D274-VLOOKUP(D274,EB!$A$24:'EB'!$D$38,1))*VLOOKUP(D274,EB!$A$24:'EB'!$D$38,2),D274*EB!$B$38)))/0.05,0)*0.05))</f>
        <v>#REF!</v>
      </c>
      <c r="F276" s="56" t="e">
        <f>IF((ROUND(IF(D274&lt;=0,0,IF(D274&lt;EB!$F$24,D274*EB!$G$23,IF(D274&lt;EB!$F$34,VLOOKUP(D274,EB!$F$24:'EB'!$I$34,4)+(D274-VLOOKUP(D274,EB!$F$24:'EB'!$I$34,1))*VLOOKUP(D274,EB!$F$24:'EB'!$I$34,2),D274*EB!$G$34)))/0.05,0)*0.05)&lt;=25,0,(ROUND(IF(D274&lt;=0,0,IF(D274&lt;EB!$F$24,D274*EB!$G$23,IF(D274&lt;EB!$F$34,VLOOKUP(D274,EB!$F$24:'EB'!$I$34,4)+(D274-VLOOKUP(D274,EB!$F$24:'EB'!$I$34,1))*VLOOKUP(D274,EB!$F$24:'EB'!$I$34,2),D274*EB!$G$34)))/0.05,0)*0.05))</f>
        <v>#REF!</v>
      </c>
      <c r="G276" s="56" t="e">
        <f>IF((ROUND(IF(D274&lt;=0,0,IF(D274&lt;EB!$A$45,D274*EB!$B$44,IF(D274&lt;EB!$A$58,VLOOKUP(D274,EB!$A$45:'EB'!$D$58,4)+(D274-VLOOKUP(D274,EB!$A$45:'EB'!$D$58,1))*VLOOKUP(D274,EB!$A$45:'EB'!$D$58,2),D274*EB!$B$58)))/0.05,0)*0.05)&lt;=25,0,(ROUND(IF(D274&lt;=0,0,IF(D274&lt;EB!$A$45,D274*EB!$B$44,IF(D274&lt;EB!$A$58,VLOOKUP(D274,EB!$A$45:'EB'!$D$58,4)+(D274-VLOOKUP(D274,EB!$A$45:'EB'!$D$58,1))*VLOOKUP(D274,EB!$A$45:'EB'!$D$58,2),D274*EB!$B$58)))/0.05,0)*0.05))</f>
        <v>#REF!</v>
      </c>
      <c r="H276" s="56" t="e">
        <f>IF((ROUND(IF(D274&lt;=0,0,IF(D274&lt;EB!$F$45,D274*EB!$G$44,IF(D274&lt;EB!$F$55,VLOOKUP(D274,EB!$F$45:'EB'!$I$55,4)+(D274-VLOOKUP(D274,EB!$F$45:'EB'!$I$55,1))*VLOOKUP(D274,EB!$F$45:'EB'!$I$55,2),D274*EB!$G$55)))/0.05,0)*0.05)&lt;=25,0,(ROUND(IF(D274&lt;=0,0,IF(D274&lt;EB!$F$45,D274*EB!$G$44,IF(D274&lt;EB!$F$55,VLOOKUP(D274,EB!$F$45:'EB'!$I$55,4)+(D274-VLOOKUP(D274,EB!$F$45:'EB'!$I$55,1))*VLOOKUP(D274,EB!$F$45:'EB'!$I$55,2),D274*EB!$G$55)))/0.05,0)*0.05))</f>
        <v>#REF!</v>
      </c>
      <c r="I276" s="57" t="e">
        <f>IF((ROUND(IF(D274&lt;=0,0,IF(D274&lt;EB!$A$65,D274*EB!$B$64,IF(D274&lt;EB!$A$78,VLOOKUP(D274,EB!$A$65:'EB'!$D$78,4)+(D274-VLOOKUP(D274,EB!$A$65:'EB'!$D$78,1))*VLOOKUP(D274,EB!$A$65:'EB'!$D$78,2),D274*EB!$B$78)))/0.05,0)*0.05)&lt;=25,0,(ROUND(IF(D274&lt;=0,0,IF(D274&lt;EB!$A$65,D274*EB!$B$64,IF(D274&lt;EB!$A$78,VLOOKUP(D274,EB!$A$65:'EB'!$D$78,4)+(D274-VLOOKUP(D274,EB!$A$65:'EB'!$D$78,1))*VLOOKUP(D274,EB!$A$65:'EB'!$D$78,2),D274*EB!$B$78)))/0.05,0)*0.05))</f>
        <v>#REF!</v>
      </c>
      <c r="J276" s="57" t="e">
        <f>IF((ROUND(IF(D274&lt;=0,0,IF(D274&lt;EB!$F$65,D274*EB!$G$64,IF(D274&lt;EB!$F$75,VLOOKUP(D274,EB!$F$65:'EB'!$I$75,4)+(D274-VLOOKUP(D274,EB!$F$65:'EB'!$I$75,1))*VLOOKUP(D274,EB!$F$65:'EB'!$I$75,2),D274*EB!$G$75)))/0.05,0)*0.05)&lt;=25,0,(ROUND(IF(D274&lt;=0,0,IF(D274&lt;EB!$F$65,D274*EB!$G$64,IF(D274&lt;EB!$F$75,VLOOKUP(D274,EB!$F$65:'EB'!$I$75,4)+(D274-VLOOKUP(D274,EB!$F$65:'EB'!$I$75,1))*VLOOKUP(D274,EB!$F$65:'EB'!$I$75,2),D274*EB!$G$75)))/0.05,0)*0.05))</f>
        <v>#REF!</v>
      </c>
      <c r="K276" s="46"/>
    </row>
    <row r="277" spans="3:21" ht="14.25">
      <c r="C277" s="58"/>
      <c r="D277" s="45"/>
      <c r="E277" s="45"/>
      <c r="F277" s="45"/>
      <c r="G277" s="45"/>
      <c r="H277" s="45"/>
      <c r="I277" s="46"/>
      <c r="J277" s="46"/>
      <c r="K277" s="46"/>
    </row>
    <row r="278" spans="3:21">
      <c r="C278" s="59"/>
      <c r="D278" s="60"/>
      <c r="E278" s="61"/>
      <c r="F278" s="60"/>
      <c r="G278" s="61"/>
      <c r="H278" s="62"/>
      <c r="I278" s="62"/>
      <c r="J278" s="63"/>
      <c r="K278" s="64" t="e">
        <f>SUM(K280:K305)</f>
        <v>#REF!</v>
      </c>
      <c r="M278" s="59"/>
      <c r="N278" s="60"/>
      <c r="O278" s="61"/>
      <c r="P278" s="60"/>
      <c r="Q278" s="61"/>
      <c r="R278" s="62"/>
      <c r="S278" s="62"/>
      <c r="T278" s="63"/>
      <c r="U278" s="64" t="e">
        <f>SUM(U280:U305)</f>
        <v>#REF!</v>
      </c>
    </row>
    <row r="279" spans="3:21">
      <c r="C279" s="65"/>
      <c r="D279" s="66"/>
      <c r="E279" s="67"/>
      <c r="F279" s="66"/>
      <c r="G279" s="67"/>
      <c r="H279" s="68"/>
      <c r="I279" s="68"/>
      <c r="J279" s="69"/>
      <c r="K279" s="70"/>
      <c r="M279" s="65"/>
      <c r="N279" s="66"/>
      <c r="O279" s="67"/>
      <c r="P279" s="66"/>
      <c r="Q279" s="67"/>
      <c r="R279" s="68"/>
      <c r="S279" s="68"/>
      <c r="T279" s="69"/>
      <c r="U279" s="70"/>
    </row>
    <row r="280" spans="3:21">
      <c r="C280" s="65">
        <v>1995</v>
      </c>
      <c r="D280" s="66" t="e">
        <f>IF(#REF!&lt;34700,34700,IF(#REF!&gt;35064,0,#REF!))</f>
        <v>#REF!</v>
      </c>
      <c r="E280" s="67" t="e">
        <f t="shared" ref="E280:E305" si="33">D280</f>
        <v>#REF!</v>
      </c>
      <c r="F280" s="66" t="e">
        <f>IF(#REF!&gt;35064,35064,IF(#REF!&lt;34700,0,#REF!))</f>
        <v>#REF!</v>
      </c>
      <c r="G280" s="67" t="e">
        <f t="shared" ref="G280:G305" si="34">F280</f>
        <v>#REF!</v>
      </c>
      <c r="H280" s="68" t="e">
        <f t="shared" ref="H280:H305" si="35">DAYS360(E280,G280+1,FALSE)</f>
        <v>#REF!</v>
      </c>
      <c r="I280" s="68" t="e">
        <f t="shared" ref="I280:I305" si="36">IF(H280&lt;1,0,IF(H280&gt;360,0,H280))</f>
        <v>#REF!</v>
      </c>
      <c r="J280" s="69">
        <v>0.05</v>
      </c>
      <c r="K280" s="70" t="e">
        <f>ROUND((((#REF!*J280)/360)*I280)/0.05,0)*0.05</f>
        <v>#REF!</v>
      </c>
      <c r="M280" s="65">
        <v>1995</v>
      </c>
      <c r="N280" s="66" t="e">
        <f>IF(#REF!&lt;34700,34700,IF(#REF!&gt;35064,0,#REF!))</f>
        <v>#REF!</v>
      </c>
      <c r="O280" s="67" t="e">
        <f t="shared" ref="O280:O305" si="37">N280</f>
        <v>#REF!</v>
      </c>
      <c r="P280" s="66" t="e">
        <f>IF(#REF!&gt;35064,35064,IF(#REF!&lt;34700,0,#REF!))</f>
        <v>#REF!</v>
      </c>
      <c r="Q280" s="67" t="e">
        <f t="shared" ref="Q280:Q305" si="38">P280</f>
        <v>#REF!</v>
      </c>
      <c r="R280" s="68" t="e">
        <f t="shared" ref="R280:R305" si="39">DAYS360(O280,Q280+1,FALSE)</f>
        <v>#REF!</v>
      </c>
      <c r="S280" s="68" t="e">
        <f t="shared" ref="S280:S305" si="40">IF(R280&lt;1,0,IF(R280&gt;360,0,R280))</f>
        <v>#REF!</v>
      </c>
      <c r="T280" s="69">
        <v>0.05</v>
      </c>
      <c r="U280" s="70" t="e">
        <f>ROUND((((#REF!*T280)/360)*S280)/0.05,0)*0.05</f>
        <v>#REF!</v>
      </c>
    </row>
    <row r="281" spans="3:21">
      <c r="C281" s="65">
        <v>1996</v>
      </c>
      <c r="D281" s="66" t="e">
        <f>IF(#REF!&lt;35065,35065,IF(#REF!&gt;35430,0,#REF!))</f>
        <v>#REF!</v>
      </c>
      <c r="E281" s="67" t="e">
        <f t="shared" si="33"/>
        <v>#REF!</v>
      </c>
      <c r="F281" s="66" t="e">
        <f>IF(#REF!&gt;35430,35430,IF(#REF!&lt;35065,0,#REF!))</f>
        <v>#REF!</v>
      </c>
      <c r="G281" s="67" t="e">
        <f t="shared" si="34"/>
        <v>#REF!</v>
      </c>
      <c r="H281" s="68" t="e">
        <f t="shared" si="35"/>
        <v>#REF!</v>
      </c>
      <c r="I281" s="68" t="e">
        <f t="shared" si="36"/>
        <v>#REF!</v>
      </c>
      <c r="J281" s="69">
        <v>0.05</v>
      </c>
      <c r="K281" s="70" t="e">
        <f>ROUND((((#REF!*J281)/360)*I281)/0.05,0)*0.05</f>
        <v>#REF!</v>
      </c>
      <c r="M281" s="65">
        <v>1996</v>
      </c>
      <c r="N281" s="66" t="e">
        <f>IF(#REF!&lt;35065,35065,IF(#REF!&gt;35430,0,#REF!))</f>
        <v>#REF!</v>
      </c>
      <c r="O281" s="67" t="e">
        <f t="shared" si="37"/>
        <v>#REF!</v>
      </c>
      <c r="P281" s="66" t="e">
        <f>IF(#REF!&gt;35430,35430,IF(#REF!&lt;35065,0,#REF!))</f>
        <v>#REF!</v>
      </c>
      <c r="Q281" s="67" t="e">
        <f t="shared" si="38"/>
        <v>#REF!</v>
      </c>
      <c r="R281" s="68" t="e">
        <f t="shared" si="39"/>
        <v>#REF!</v>
      </c>
      <c r="S281" s="68" t="e">
        <f t="shared" si="40"/>
        <v>#REF!</v>
      </c>
      <c r="T281" s="69">
        <v>0.05</v>
      </c>
      <c r="U281" s="70" t="e">
        <f>ROUND((((#REF!*T281)/360)*S281)/0.05,0)*0.05</f>
        <v>#REF!</v>
      </c>
    </row>
    <row r="282" spans="3:21">
      <c r="C282" s="65">
        <v>1997</v>
      </c>
      <c r="D282" s="66" t="e">
        <f>IF(#REF!&lt;35431,35431,IF(#REF!&gt;35795,0,#REF!))</f>
        <v>#REF!</v>
      </c>
      <c r="E282" s="67" t="e">
        <f t="shared" si="33"/>
        <v>#REF!</v>
      </c>
      <c r="F282" s="66" t="e">
        <f>IF(#REF!&gt;35795,35795,IF(#REF!&lt;35431,0,#REF!))</f>
        <v>#REF!</v>
      </c>
      <c r="G282" s="67" t="e">
        <f t="shared" si="34"/>
        <v>#REF!</v>
      </c>
      <c r="H282" s="68" t="e">
        <f t="shared" si="35"/>
        <v>#REF!</v>
      </c>
      <c r="I282" s="68" t="e">
        <f t="shared" si="36"/>
        <v>#REF!</v>
      </c>
      <c r="J282" s="69">
        <v>0.05</v>
      </c>
      <c r="K282" s="70" t="e">
        <f>ROUND((((#REF!*J282)/360)*I282)/0.05,0)*0.05</f>
        <v>#REF!</v>
      </c>
      <c r="M282" s="65">
        <v>1997</v>
      </c>
      <c r="N282" s="66" t="e">
        <f>IF(#REF!&lt;35431,35431,IF(#REF!&gt;35795,0,#REF!))</f>
        <v>#REF!</v>
      </c>
      <c r="O282" s="67" t="e">
        <f t="shared" si="37"/>
        <v>#REF!</v>
      </c>
      <c r="P282" s="66" t="e">
        <f>IF(#REF!&gt;35795,35795,IF(#REF!&lt;35431,0,#REF!))</f>
        <v>#REF!</v>
      </c>
      <c r="Q282" s="67" t="e">
        <f t="shared" si="38"/>
        <v>#REF!</v>
      </c>
      <c r="R282" s="68" t="e">
        <f t="shared" si="39"/>
        <v>#REF!</v>
      </c>
      <c r="S282" s="68" t="e">
        <f t="shared" si="40"/>
        <v>#REF!</v>
      </c>
      <c r="T282" s="69">
        <v>0.05</v>
      </c>
      <c r="U282" s="70" t="e">
        <f>ROUND((((#REF!*T282)/360)*S282)/0.05,0)*0.05</f>
        <v>#REF!</v>
      </c>
    </row>
    <row r="283" spans="3:21">
      <c r="C283" s="65">
        <v>1998</v>
      </c>
      <c r="D283" s="66" t="e">
        <f>IF(#REF!&lt;35796,35796,IF(#REF!&gt;36160,0,#REF!))</f>
        <v>#REF!</v>
      </c>
      <c r="E283" s="67" t="e">
        <f t="shared" si="33"/>
        <v>#REF!</v>
      </c>
      <c r="F283" s="66" t="e">
        <f>IF(#REF!&gt;36160,36160,IF(#REF!&lt;35796,0,#REF!))</f>
        <v>#REF!</v>
      </c>
      <c r="G283" s="67" t="e">
        <f t="shared" si="34"/>
        <v>#REF!</v>
      </c>
      <c r="H283" s="68" t="e">
        <f t="shared" si="35"/>
        <v>#REF!</v>
      </c>
      <c r="I283" s="68" t="e">
        <f t="shared" si="36"/>
        <v>#REF!</v>
      </c>
      <c r="J283" s="69">
        <v>0.05</v>
      </c>
      <c r="K283" s="70" t="e">
        <f>ROUND((((#REF!*J283)/360)*I283)/0.05,0)*0.05</f>
        <v>#REF!</v>
      </c>
      <c r="M283" s="65">
        <v>1998</v>
      </c>
      <c r="N283" s="66" t="e">
        <f>IF(#REF!&lt;35796,35796,IF(#REF!&gt;36160,0,#REF!))</f>
        <v>#REF!</v>
      </c>
      <c r="O283" s="67" t="e">
        <f t="shared" si="37"/>
        <v>#REF!</v>
      </c>
      <c r="P283" s="66" t="e">
        <f>IF(#REF!&gt;36160,36160,IF(#REF!&lt;35796,0,#REF!))</f>
        <v>#REF!</v>
      </c>
      <c r="Q283" s="67" t="e">
        <f t="shared" si="38"/>
        <v>#REF!</v>
      </c>
      <c r="R283" s="68" t="e">
        <f t="shared" si="39"/>
        <v>#REF!</v>
      </c>
      <c r="S283" s="68" t="e">
        <f t="shared" si="40"/>
        <v>#REF!</v>
      </c>
      <c r="T283" s="69">
        <v>0.05</v>
      </c>
      <c r="U283" s="70" t="e">
        <f>ROUND((((#REF!*T283)/360)*S283)/0.05,0)*0.05</f>
        <v>#REF!</v>
      </c>
    </row>
    <row r="284" spans="3:21">
      <c r="C284" s="65">
        <v>1999</v>
      </c>
      <c r="D284" s="66" t="e">
        <f>IF(#REF!&lt;36161,36161,IF(#REF!&gt;36525,0,#REF!))</f>
        <v>#REF!</v>
      </c>
      <c r="E284" s="67" t="e">
        <f t="shared" si="33"/>
        <v>#REF!</v>
      </c>
      <c r="F284" s="66" t="e">
        <f>IF(#REF!&gt;36525,36525,IF(#REF!&lt;36161,0,#REF!))</f>
        <v>#REF!</v>
      </c>
      <c r="G284" s="67" t="e">
        <f t="shared" si="34"/>
        <v>#REF!</v>
      </c>
      <c r="H284" s="68" t="e">
        <f t="shared" si="35"/>
        <v>#REF!</v>
      </c>
      <c r="I284" s="68" t="e">
        <f t="shared" si="36"/>
        <v>#REF!</v>
      </c>
      <c r="J284" s="69">
        <v>0.04</v>
      </c>
      <c r="K284" s="70" t="e">
        <f>ROUND((((#REF!*J284)/360)*I284)/0.05,0)*0.05</f>
        <v>#REF!</v>
      </c>
      <c r="M284" s="65">
        <v>1999</v>
      </c>
      <c r="N284" s="66" t="e">
        <f>IF(#REF!&lt;36161,36161,IF(#REF!&gt;36525,0,#REF!))</f>
        <v>#REF!</v>
      </c>
      <c r="O284" s="67" t="e">
        <f t="shared" si="37"/>
        <v>#REF!</v>
      </c>
      <c r="P284" s="66" t="e">
        <f>IF(#REF!&gt;36525,36525,IF(#REF!&lt;36161,0,#REF!))</f>
        <v>#REF!</v>
      </c>
      <c r="Q284" s="67" t="e">
        <f t="shared" si="38"/>
        <v>#REF!</v>
      </c>
      <c r="R284" s="68" t="e">
        <f t="shared" si="39"/>
        <v>#REF!</v>
      </c>
      <c r="S284" s="68" t="e">
        <f t="shared" si="40"/>
        <v>#REF!</v>
      </c>
      <c r="T284" s="69">
        <v>0.04</v>
      </c>
      <c r="U284" s="70" t="e">
        <f>ROUND((((#REF!*T284)/360)*S284)/0.05,0)*0.05</f>
        <v>#REF!</v>
      </c>
    </row>
    <row r="285" spans="3:21">
      <c r="C285" s="65">
        <v>2000</v>
      </c>
      <c r="D285" s="66" t="e">
        <f>IF(#REF!&lt;36526,36526,IF(#REF!&gt;36891,0,#REF!))</f>
        <v>#REF!</v>
      </c>
      <c r="E285" s="67" t="e">
        <f t="shared" si="33"/>
        <v>#REF!</v>
      </c>
      <c r="F285" s="66" t="e">
        <f>IF(#REF!&gt;36891,36891,IF(#REF!&lt;36526,0,#REF!))</f>
        <v>#REF!</v>
      </c>
      <c r="G285" s="67" t="e">
        <f t="shared" si="34"/>
        <v>#REF!</v>
      </c>
      <c r="H285" s="68" t="e">
        <f t="shared" si="35"/>
        <v>#REF!</v>
      </c>
      <c r="I285" s="68" t="e">
        <f t="shared" si="36"/>
        <v>#REF!</v>
      </c>
      <c r="J285" s="69">
        <v>0.04</v>
      </c>
      <c r="K285" s="70" t="e">
        <f>ROUND((((#REF!*J285)/360)*I285)/0.05,0)*0.05</f>
        <v>#REF!</v>
      </c>
      <c r="M285" s="65">
        <v>2000</v>
      </c>
      <c r="N285" s="66" t="e">
        <f>IF(#REF!&lt;36526,36526,IF(#REF!&gt;36891,0,#REF!))</f>
        <v>#REF!</v>
      </c>
      <c r="O285" s="67" t="e">
        <f t="shared" si="37"/>
        <v>#REF!</v>
      </c>
      <c r="P285" s="66" t="e">
        <f>IF(#REF!&gt;36891,36891,IF(#REF!&lt;36526,0,#REF!))</f>
        <v>#REF!</v>
      </c>
      <c r="Q285" s="67" t="e">
        <f t="shared" si="38"/>
        <v>#REF!</v>
      </c>
      <c r="R285" s="68" t="e">
        <f t="shared" si="39"/>
        <v>#REF!</v>
      </c>
      <c r="S285" s="68" t="e">
        <f t="shared" si="40"/>
        <v>#REF!</v>
      </c>
      <c r="T285" s="69">
        <v>0.04</v>
      </c>
      <c r="U285" s="70" t="e">
        <f>ROUND((((#REF!*T285)/360)*S285)/0.05,0)*0.05</f>
        <v>#REF!</v>
      </c>
    </row>
    <row r="286" spans="3:21">
      <c r="C286" s="65">
        <v>2001</v>
      </c>
      <c r="D286" s="66" t="e">
        <f>IF(#REF!&lt;36892,36892,IF(#REF!&gt;37256,0,#REF!))</f>
        <v>#REF!</v>
      </c>
      <c r="E286" s="67" t="e">
        <f t="shared" si="33"/>
        <v>#REF!</v>
      </c>
      <c r="F286" s="66" t="e">
        <f>IF(#REF!&gt;37256,37256,IF(#REF!&lt;36892,0,#REF!))</f>
        <v>#REF!</v>
      </c>
      <c r="G286" s="67" t="e">
        <f t="shared" si="34"/>
        <v>#REF!</v>
      </c>
      <c r="H286" s="68" t="e">
        <f t="shared" si="35"/>
        <v>#REF!</v>
      </c>
      <c r="I286" s="68" t="e">
        <f t="shared" si="36"/>
        <v>#REF!</v>
      </c>
      <c r="J286" s="69">
        <v>4.4999999999999998E-2</v>
      </c>
      <c r="K286" s="70" t="e">
        <f>ROUND((((#REF!*J286)/360)*I286)/0.05,0)*0.05</f>
        <v>#REF!</v>
      </c>
      <c r="M286" s="65">
        <v>2001</v>
      </c>
      <c r="N286" s="66" t="e">
        <f>IF(#REF!&lt;36892,36892,IF(#REF!&gt;37256,0,#REF!))</f>
        <v>#REF!</v>
      </c>
      <c r="O286" s="67" t="e">
        <f t="shared" si="37"/>
        <v>#REF!</v>
      </c>
      <c r="P286" s="66" t="e">
        <f>IF(#REF!&gt;37256,37256,IF(#REF!&lt;36892,0,#REF!))</f>
        <v>#REF!</v>
      </c>
      <c r="Q286" s="67" t="e">
        <f t="shared" si="38"/>
        <v>#REF!</v>
      </c>
      <c r="R286" s="68" t="e">
        <f t="shared" si="39"/>
        <v>#REF!</v>
      </c>
      <c r="S286" s="68" t="e">
        <f t="shared" si="40"/>
        <v>#REF!</v>
      </c>
      <c r="T286" s="69">
        <v>4.4999999999999998E-2</v>
      </c>
      <c r="U286" s="70" t="e">
        <f>ROUND((((#REF!*T286)/360)*S286)/0.05,0)*0.05</f>
        <v>#REF!</v>
      </c>
    </row>
    <row r="287" spans="3:21">
      <c r="C287" s="65">
        <v>2002</v>
      </c>
      <c r="D287" s="66" t="e">
        <f>IF(#REF!&lt;37257,37257,IF(#REF!&gt;37621,0,#REF!))</f>
        <v>#REF!</v>
      </c>
      <c r="E287" s="67" t="e">
        <f t="shared" si="33"/>
        <v>#REF!</v>
      </c>
      <c r="F287" s="66" t="e">
        <f>IF(#REF!&gt;37621,37621,IF(#REF!&lt;37257,0,#REF!))</f>
        <v>#REF!</v>
      </c>
      <c r="G287" s="67" t="e">
        <f t="shared" si="34"/>
        <v>#REF!</v>
      </c>
      <c r="H287" s="68" t="e">
        <f t="shared" si="35"/>
        <v>#REF!</v>
      </c>
      <c r="I287" s="68" t="e">
        <f t="shared" si="36"/>
        <v>#REF!</v>
      </c>
      <c r="J287" s="69">
        <v>0.04</v>
      </c>
      <c r="K287" s="70" t="e">
        <f>ROUND((((#REF!*J287)/360)*I287)/0.05,0)*0.05</f>
        <v>#REF!</v>
      </c>
      <c r="M287" s="65">
        <v>2002</v>
      </c>
      <c r="N287" s="66" t="e">
        <f>IF(#REF!&lt;37257,37257,IF(#REF!&gt;37621,0,#REF!))</f>
        <v>#REF!</v>
      </c>
      <c r="O287" s="67" t="e">
        <f t="shared" si="37"/>
        <v>#REF!</v>
      </c>
      <c r="P287" s="66" t="e">
        <f>IF(#REF!&gt;37621,37621,IF(#REF!&lt;37257,0,#REF!))</f>
        <v>#REF!</v>
      </c>
      <c r="Q287" s="67" t="e">
        <f t="shared" si="38"/>
        <v>#REF!</v>
      </c>
      <c r="R287" s="68" t="e">
        <f t="shared" si="39"/>
        <v>#REF!</v>
      </c>
      <c r="S287" s="68" t="e">
        <f t="shared" si="40"/>
        <v>#REF!</v>
      </c>
      <c r="T287" s="69">
        <v>0.04</v>
      </c>
      <c r="U287" s="70" t="e">
        <f>ROUND((((#REF!*T287)/360)*S287)/0.05,0)*0.05</f>
        <v>#REF!</v>
      </c>
    </row>
    <row r="288" spans="3:21">
      <c r="C288" s="71">
        <v>2003</v>
      </c>
      <c r="D288" s="66" t="e">
        <f>IF(#REF!&lt;37622,37622,IF(#REF!&gt;37986,0,#REF!))</f>
        <v>#REF!</v>
      </c>
      <c r="E288" s="67" t="e">
        <f t="shared" si="33"/>
        <v>#REF!</v>
      </c>
      <c r="F288" s="66" t="e">
        <f>IF(#REF!&gt;37986,37986,IF(#REF!&lt;37622,0,#REF!))</f>
        <v>#REF!</v>
      </c>
      <c r="G288" s="67" t="e">
        <f t="shared" si="34"/>
        <v>#REF!</v>
      </c>
      <c r="H288" s="68" t="e">
        <f t="shared" si="35"/>
        <v>#REF!</v>
      </c>
      <c r="I288" s="68" t="e">
        <f t="shared" si="36"/>
        <v>#REF!</v>
      </c>
      <c r="J288" s="69">
        <v>0.04</v>
      </c>
      <c r="K288" s="70" t="e">
        <f>ROUND((((#REF!*J288)/360)*I288)/0.05,0)*0.05</f>
        <v>#REF!</v>
      </c>
      <c r="M288" s="71">
        <v>2003</v>
      </c>
      <c r="N288" s="66" t="e">
        <f>IF(#REF!&lt;37622,37622,IF(#REF!&gt;37986,0,#REF!))</f>
        <v>#REF!</v>
      </c>
      <c r="O288" s="67" t="e">
        <f t="shared" si="37"/>
        <v>#REF!</v>
      </c>
      <c r="P288" s="66" t="e">
        <f>IF(#REF!&gt;37986,37986,IF(#REF!&lt;37622,0,#REF!))</f>
        <v>#REF!</v>
      </c>
      <c r="Q288" s="67" t="e">
        <f t="shared" si="38"/>
        <v>#REF!</v>
      </c>
      <c r="R288" s="68" t="e">
        <f t="shared" si="39"/>
        <v>#REF!</v>
      </c>
      <c r="S288" s="68" t="e">
        <f t="shared" si="40"/>
        <v>#REF!</v>
      </c>
      <c r="T288" s="69">
        <v>0.04</v>
      </c>
      <c r="U288" s="70" t="e">
        <f>ROUND((((#REF!*T288)/360)*S288)/0.05,0)*0.05</f>
        <v>#REF!</v>
      </c>
    </row>
    <row r="289" spans="3:21">
      <c r="C289" s="71">
        <v>2004</v>
      </c>
      <c r="D289" s="66" t="e">
        <f>IF(#REF!&lt;37987,37987,IF(#REF!&gt;38352,0,#REF!))</f>
        <v>#REF!</v>
      </c>
      <c r="E289" s="67" t="e">
        <f t="shared" si="33"/>
        <v>#REF!</v>
      </c>
      <c r="F289" s="66" t="e">
        <f>IF(#REF!&gt;38352,38352,IF(#REF!&lt;37987,0,#REF!))</f>
        <v>#REF!</v>
      </c>
      <c r="G289" s="67" t="e">
        <f t="shared" si="34"/>
        <v>#REF!</v>
      </c>
      <c r="H289" s="68" t="e">
        <f t="shared" si="35"/>
        <v>#REF!</v>
      </c>
      <c r="I289" s="68" t="e">
        <f t="shared" si="36"/>
        <v>#REF!</v>
      </c>
      <c r="J289" s="69">
        <v>3.5000000000000003E-2</v>
      </c>
      <c r="K289" s="70" t="e">
        <f>ROUND((((#REF!*J289)/360)*I289)/0.05,0)*0.05</f>
        <v>#REF!</v>
      </c>
      <c r="M289" s="71">
        <v>2004</v>
      </c>
      <c r="N289" s="66" t="e">
        <f>IF(#REF!&lt;37987,37987,IF(#REF!&gt;38352,0,#REF!))</f>
        <v>#REF!</v>
      </c>
      <c r="O289" s="67" t="e">
        <f t="shared" si="37"/>
        <v>#REF!</v>
      </c>
      <c r="P289" s="66" t="e">
        <f>IF(#REF!&gt;38352,38352,IF(#REF!&lt;37987,0,#REF!))</f>
        <v>#REF!</v>
      </c>
      <c r="Q289" s="67" t="e">
        <f t="shared" si="38"/>
        <v>#REF!</v>
      </c>
      <c r="R289" s="68" t="e">
        <f t="shared" si="39"/>
        <v>#REF!</v>
      </c>
      <c r="S289" s="68" t="e">
        <f t="shared" si="40"/>
        <v>#REF!</v>
      </c>
      <c r="T289" s="69">
        <v>3.5000000000000003E-2</v>
      </c>
      <c r="U289" s="70" t="e">
        <f>ROUND((((#REF!*T289)/360)*S289)/0.05,0)*0.05</f>
        <v>#REF!</v>
      </c>
    </row>
    <row r="290" spans="3:21">
      <c r="C290" s="71">
        <v>2005</v>
      </c>
      <c r="D290" s="66" t="e">
        <f>IF(#REF!&lt;38353,38353,IF(#REF!&gt;38717,0,#REF!))</f>
        <v>#REF!</v>
      </c>
      <c r="E290" s="67" t="e">
        <f t="shared" si="33"/>
        <v>#REF!</v>
      </c>
      <c r="F290" s="66" t="e">
        <f>IF(#REF!&gt;38717,38717,IF(#REF!&lt;38353,0,#REF!))</f>
        <v>#REF!</v>
      </c>
      <c r="G290" s="67" t="e">
        <f t="shared" si="34"/>
        <v>#REF!</v>
      </c>
      <c r="H290" s="68" t="e">
        <f t="shared" si="35"/>
        <v>#REF!</v>
      </c>
      <c r="I290" s="68" t="e">
        <f t="shared" si="36"/>
        <v>#REF!</v>
      </c>
      <c r="J290" s="69">
        <v>3.5000000000000003E-2</v>
      </c>
      <c r="K290" s="70" t="e">
        <f>ROUND((((#REF!*J290)/360)*I290)/0.05,0)*0.05</f>
        <v>#REF!</v>
      </c>
      <c r="M290" s="71">
        <v>2005</v>
      </c>
      <c r="N290" s="66" t="e">
        <f>IF(#REF!&lt;38353,38353,IF(#REF!&gt;38717,0,#REF!))</f>
        <v>#REF!</v>
      </c>
      <c r="O290" s="67" t="e">
        <f t="shared" si="37"/>
        <v>#REF!</v>
      </c>
      <c r="P290" s="66" t="e">
        <f>IF(#REF!&gt;38717,38717,IF(#REF!&lt;38353,0,#REF!))</f>
        <v>#REF!</v>
      </c>
      <c r="Q290" s="67" t="e">
        <f t="shared" si="38"/>
        <v>#REF!</v>
      </c>
      <c r="R290" s="68" t="e">
        <f t="shared" si="39"/>
        <v>#REF!</v>
      </c>
      <c r="S290" s="68" t="e">
        <f t="shared" si="40"/>
        <v>#REF!</v>
      </c>
      <c r="T290" s="69">
        <v>3.5000000000000003E-2</v>
      </c>
      <c r="U290" s="70" t="e">
        <f>ROUND((((#REF!*T290)/360)*S290)/0.05,0)*0.05</f>
        <v>#REF!</v>
      </c>
    </row>
    <row r="291" spans="3:21">
      <c r="C291" s="71">
        <v>2006</v>
      </c>
      <c r="D291" s="66" t="e">
        <f>IF(#REF!&lt;38718,38718,IF(#REF!&gt;39082,0,#REF!))</f>
        <v>#REF!</v>
      </c>
      <c r="E291" s="67" t="e">
        <f t="shared" si="33"/>
        <v>#REF!</v>
      </c>
      <c r="F291" s="66" t="e">
        <f>IF(#REF!&gt;39082,39082,IF(#REF!&lt;38718,0,#REF!))</f>
        <v>#REF!</v>
      </c>
      <c r="G291" s="67" t="e">
        <f t="shared" si="34"/>
        <v>#REF!</v>
      </c>
      <c r="H291" s="68" t="e">
        <f t="shared" si="35"/>
        <v>#REF!</v>
      </c>
      <c r="I291" s="68" t="e">
        <f t="shared" si="36"/>
        <v>#REF!</v>
      </c>
      <c r="J291" s="69">
        <v>3.5000000000000003E-2</v>
      </c>
      <c r="K291" s="70" t="e">
        <f>ROUND((((#REF!*J291)/360)*I291)/0.05,0)*0.05</f>
        <v>#REF!</v>
      </c>
      <c r="M291" s="71">
        <v>2006</v>
      </c>
      <c r="N291" s="66" t="e">
        <f>IF(#REF!&lt;38718,38718,IF(#REF!&gt;39082,0,#REF!))</f>
        <v>#REF!</v>
      </c>
      <c r="O291" s="67" t="e">
        <f t="shared" si="37"/>
        <v>#REF!</v>
      </c>
      <c r="P291" s="66" t="e">
        <f>IF(#REF!&gt;39082,39082,IF(#REF!&lt;38718,0,#REF!))</f>
        <v>#REF!</v>
      </c>
      <c r="Q291" s="67" t="e">
        <f t="shared" si="38"/>
        <v>#REF!</v>
      </c>
      <c r="R291" s="68" t="e">
        <f t="shared" si="39"/>
        <v>#REF!</v>
      </c>
      <c r="S291" s="68" t="e">
        <f t="shared" si="40"/>
        <v>#REF!</v>
      </c>
      <c r="T291" s="69">
        <v>3.5000000000000003E-2</v>
      </c>
      <c r="U291" s="70" t="e">
        <f>ROUND((((#REF!*T291)/360)*S291)/0.05,0)*0.05</f>
        <v>#REF!</v>
      </c>
    </row>
    <row r="292" spans="3:21">
      <c r="C292" s="71">
        <v>2007</v>
      </c>
      <c r="D292" s="66" t="e">
        <f>IF(#REF!&lt;39083,39083,IF(#REF!&gt;39447,0,#REF!))</f>
        <v>#REF!</v>
      </c>
      <c r="E292" s="67" t="e">
        <f t="shared" si="33"/>
        <v>#REF!</v>
      </c>
      <c r="F292" s="66" t="e">
        <f>IF(#REF!&gt;39447,39447,IF(#REF!&lt;39083,0,#REF!))</f>
        <v>#REF!</v>
      </c>
      <c r="G292" s="67" t="e">
        <f t="shared" si="34"/>
        <v>#REF!</v>
      </c>
      <c r="H292" s="68" t="e">
        <f t="shared" si="35"/>
        <v>#REF!</v>
      </c>
      <c r="I292" s="68" t="e">
        <f t="shared" si="36"/>
        <v>#REF!</v>
      </c>
      <c r="J292" s="69">
        <v>3.5000000000000003E-2</v>
      </c>
      <c r="K292" s="70" t="e">
        <f>ROUND((((#REF!*J292)/360)*I292)/0.05,0)*0.05</f>
        <v>#REF!</v>
      </c>
      <c r="M292" s="71">
        <v>2007</v>
      </c>
      <c r="N292" s="66" t="e">
        <f>IF(#REF!&lt;39083,39083,IF(#REF!&gt;39447,0,#REF!))</f>
        <v>#REF!</v>
      </c>
      <c r="O292" s="67" t="e">
        <f t="shared" si="37"/>
        <v>#REF!</v>
      </c>
      <c r="P292" s="66" t="e">
        <f>IF(#REF!&gt;39447,39447,IF(#REF!&lt;39083,0,#REF!))</f>
        <v>#REF!</v>
      </c>
      <c r="Q292" s="67" t="e">
        <f t="shared" si="38"/>
        <v>#REF!</v>
      </c>
      <c r="R292" s="68" t="e">
        <f t="shared" si="39"/>
        <v>#REF!</v>
      </c>
      <c r="S292" s="68" t="e">
        <f t="shared" si="40"/>
        <v>#REF!</v>
      </c>
      <c r="T292" s="69">
        <v>3.5000000000000003E-2</v>
      </c>
      <c r="U292" s="70" t="e">
        <f>ROUND((((#REF!*T292)/360)*S292)/0.05,0)*0.05</f>
        <v>#REF!</v>
      </c>
    </row>
    <row r="293" spans="3:21">
      <c r="C293" s="71">
        <v>2008</v>
      </c>
      <c r="D293" s="66" t="e">
        <f>IF(#REF!&lt;39448,39448,IF(#REF!&gt;39813,0,#REF!))</f>
        <v>#REF!</v>
      </c>
      <c r="E293" s="67" t="e">
        <f t="shared" si="33"/>
        <v>#REF!</v>
      </c>
      <c r="F293" s="66" t="e">
        <f>IF(#REF!&gt;39813,39813,IF(#REF!&lt;39448,0,#REF!))</f>
        <v>#REF!</v>
      </c>
      <c r="G293" s="67" t="e">
        <f t="shared" si="34"/>
        <v>#REF!</v>
      </c>
      <c r="H293" s="68" t="e">
        <f t="shared" si="35"/>
        <v>#REF!</v>
      </c>
      <c r="I293" s="68" t="e">
        <f t="shared" si="36"/>
        <v>#REF!</v>
      </c>
      <c r="J293" s="69">
        <v>0.04</v>
      </c>
      <c r="K293" s="70" t="e">
        <f>ROUND((((#REF!*J293)/360)*I293)/0.05,0)*0.05</f>
        <v>#REF!</v>
      </c>
      <c r="M293" s="71">
        <v>2008</v>
      </c>
      <c r="N293" s="66" t="e">
        <f>IF(#REF!&lt;39448,39448,IF(#REF!&gt;39813,0,#REF!))</f>
        <v>#REF!</v>
      </c>
      <c r="O293" s="67" t="e">
        <f t="shared" si="37"/>
        <v>#REF!</v>
      </c>
      <c r="P293" s="66" t="e">
        <f>IF(#REF!&gt;39813,39813,IF(#REF!&lt;39448,0,#REF!))</f>
        <v>#REF!</v>
      </c>
      <c r="Q293" s="67" t="e">
        <f t="shared" si="38"/>
        <v>#REF!</v>
      </c>
      <c r="R293" s="68" t="e">
        <f t="shared" si="39"/>
        <v>#REF!</v>
      </c>
      <c r="S293" s="68" t="e">
        <f t="shared" si="40"/>
        <v>#REF!</v>
      </c>
      <c r="T293" s="69">
        <v>0.04</v>
      </c>
      <c r="U293" s="70" t="e">
        <f>ROUND((((#REF!*T293)/360)*S293)/0.05,0)*0.05</f>
        <v>#REF!</v>
      </c>
    </row>
    <row r="294" spans="3:21">
      <c r="C294" s="71">
        <v>2009</v>
      </c>
      <c r="D294" s="66" t="e">
        <f>IF(#REF!&lt;39814,39814,IF(#REF!&gt;40178,0,#REF!))</f>
        <v>#REF!</v>
      </c>
      <c r="E294" s="67" t="e">
        <f t="shared" si="33"/>
        <v>#REF!</v>
      </c>
      <c r="F294" s="66" t="e">
        <f>IF(#REF!&gt;40178,40178,IF(#REF!&lt;39814,0,#REF!))</f>
        <v>#REF!</v>
      </c>
      <c r="G294" s="67" t="e">
        <f t="shared" si="34"/>
        <v>#REF!</v>
      </c>
      <c r="H294" s="68" t="e">
        <f t="shared" si="35"/>
        <v>#REF!</v>
      </c>
      <c r="I294" s="68" t="e">
        <f t="shared" si="36"/>
        <v>#REF!</v>
      </c>
      <c r="J294" s="69">
        <v>0.04</v>
      </c>
      <c r="K294" s="70" t="e">
        <f>ROUND((((#REF!*J294)/360)*I294)/0.05,0)*0.05</f>
        <v>#REF!</v>
      </c>
      <c r="M294" s="71">
        <v>2009</v>
      </c>
      <c r="N294" s="66" t="e">
        <f>IF(#REF!&lt;39814,39814,IF(#REF!&gt;40178,0,#REF!))</f>
        <v>#REF!</v>
      </c>
      <c r="O294" s="67" t="e">
        <f t="shared" si="37"/>
        <v>#REF!</v>
      </c>
      <c r="P294" s="66" t="e">
        <f>IF(#REF!&gt;40178,40178,IF(#REF!&lt;39814,0,#REF!))</f>
        <v>#REF!</v>
      </c>
      <c r="Q294" s="67" t="e">
        <f t="shared" si="38"/>
        <v>#REF!</v>
      </c>
      <c r="R294" s="68" t="e">
        <f t="shared" si="39"/>
        <v>#REF!</v>
      </c>
      <c r="S294" s="68" t="e">
        <f t="shared" si="40"/>
        <v>#REF!</v>
      </c>
      <c r="T294" s="69">
        <v>0.04</v>
      </c>
      <c r="U294" s="70" t="e">
        <f>ROUND((((#REF!*T294)/360)*S294)/0.05,0)*0.05</f>
        <v>#REF!</v>
      </c>
    </row>
    <row r="295" spans="3:21">
      <c r="C295" s="71">
        <v>2010</v>
      </c>
      <c r="D295" s="66" t="e">
        <f>IF(#REF!&lt;40179,40179,IF(#REF!&gt;40543,0,#REF!))</f>
        <v>#REF!</v>
      </c>
      <c r="E295" s="67" t="e">
        <f t="shared" si="33"/>
        <v>#REF!</v>
      </c>
      <c r="F295" s="66" t="e">
        <f>IF(#REF!&gt;40543,40543,IF(#REF!&lt;40179,0,#REF!))</f>
        <v>#REF!</v>
      </c>
      <c r="G295" s="67" t="e">
        <f t="shared" si="34"/>
        <v>#REF!</v>
      </c>
      <c r="H295" s="68" t="e">
        <f t="shared" si="35"/>
        <v>#REF!</v>
      </c>
      <c r="I295" s="68" t="e">
        <f t="shared" si="36"/>
        <v>#REF!</v>
      </c>
      <c r="J295" s="69">
        <v>3.5000000000000003E-2</v>
      </c>
      <c r="K295" s="70" t="e">
        <f>ROUND((((#REF!*J295)/360)*I295)/0.05,0)*0.05</f>
        <v>#REF!</v>
      </c>
      <c r="M295" s="71">
        <v>2010</v>
      </c>
      <c r="N295" s="66" t="e">
        <f>IF(#REF!&lt;40179,40179,IF(#REF!&gt;40543,0,#REF!))</f>
        <v>#REF!</v>
      </c>
      <c r="O295" s="67" t="e">
        <f t="shared" si="37"/>
        <v>#REF!</v>
      </c>
      <c r="P295" s="66" t="e">
        <f>IF(#REF!&gt;40543,40543,IF(#REF!&lt;40179,0,#REF!))</f>
        <v>#REF!</v>
      </c>
      <c r="Q295" s="67" t="e">
        <f t="shared" si="38"/>
        <v>#REF!</v>
      </c>
      <c r="R295" s="68" t="e">
        <f t="shared" si="39"/>
        <v>#REF!</v>
      </c>
      <c r="S295" s="68" t="e">
        <f t="shared" si="40"/>
        <v>#REF!</v>
      </c>
      <c r="T295" s="69">
        <v>3.5000000000000003E-2</v>
      </c>
      <c r="U295" s="70" t="e">
        <f>ROUND((((#REF!*T295)/360)*S295)/0.05,0)*0.05</f>
        <v>#REF!</v>
      </c>
    </row>
    <row r="296" spans="3:21">
      <c r="C296" s="71">
        <v>2011</v>
      </c>
      <c r="D296" s="66" t="e">
        <f>IF(#REF!&lt;40544,40544,IF(#REF!&gt;40908,0,#REF!))</f>
        <v>#REF!</v>
      </c>
      <c r="E296" s="67" t="e">
        <f t="shared" si="33"/>
        <v>#REF!</v>
      </c>
      <c r="F296" s="66" t="e">
        <f>IF(#REF!&gt;40908,40908,IF(#REF!&lt;40544,0,#REF!))</f>
        <v>#REF!</v>
      </c>
      <c r="G296" s="67" t="e">
        <f t="shared" si="34"/>
        <v>#REF!</v>
      </c>
      <c r="H296" s="68" t="e">
        <f t="shared" si="35"/>
        <v>#REF!</v>
      </c>
      <c r="I296" s="68" t="e">
        <f t="shared" si="36"/>
        <v>#REF!</v>
      </c>
      <c r="J296" s="69">
        <v>3.5000000000000003E-2</v>
      </c>
      <c r="K296" s="70" t="e">
        <f>ROUND((((#REF!*J296)/360)*I296)/0.05,0)*0.05</f>
        <v>#REF!</v>
      </c>
      <c r="M296" s="71">
        <v>2011</v>
      </c>
      <c r="N296" s="66" t="e">
        <f>IF(#REF!&lt;40544,40544,IF(#REF!&gt;40908,0,#REF!))</f>
        <v>#REF!</v>
      </c>
      <c r="O296" s="67" t="e">
        <f t="shared" si="37"/>
        <v>#REF!</v>
      </c>
      <c r="P296" s="66" t="e">
        <f>IF(#REF!&gt;40908,40908,IF(#REF!&lt;40544,0,#REF!))</f>
        <v>#REF!</v>
      </c>
      <c r="Q296" s="67" t="e">
        <f t="shared" si="38"/>
        <v>#REF!</v>
      </c>
      <c r="R296" s="68" t="e">
        <f t="shared" si="39"/>
        <v>#REF!</v>
      </c>
      <c r="S296" s="68" t="e">
        <f t="shared" si="40"/>
        <v>#REF!</v>
      </c>
      <c r="T296" s="69">
        <v>3.5000000000000003E-2</v>
      </c>
      <c r="U296" s="70" t="e">
        <f>ROUND((((#REF!*T296)/360)*S296)/0.05,0)*0.05</f>
        <v>#REF!</v>
      </c>
    </row>
    <row r="297" spans="3:21">
      <c r="C297" s="71">
        <v>2012</v>
      </c>
      <c r="D297" s="66" t="e">
        <f>IF(#REF!&lt;40909,40909,IF(#REF!&gt;41274,0,#REF!))</f>
        <v>#REF!</v>
      </c>
      <c r="E297" s="67" t="e">
        <f t="shared" si="33"/>
        <v>#REF!</v>
      </c>
      <c r="F297" s="66" t="e">
        <f>IF(#REF!&gt;41274,41274,IF(#REF!&lt;40909,0,#REF!))</f>
        <v>#REF!</v>
      </c>
      <c r="G297" s="67" t="e">
        <f t="shared" si="34"/>
        <v>#REF!</v>
      </c>
      <c r="H297" s="68" t="e">
        <f t="shared" si="35"/>
        <v>#REF!</v>
      </c>
      <c r="I297" s="68" t="e">
        <f t="shared" si="36"/>
        <v>#REF!</v>
      </c>
      <c r="J297" s="69">
        <v>0.03</v>
      </c>
      <c r="K297" s="70" t="e">
        <f>ROUND((((#REF!*J297)/360)*I297)/0.05,0)*0.05</f>
        <v>#REF!</v>
      </c>
      <c r="M297" s="71">
        <v>2012</v>
      </c>
      <c r="N297" s="66" t="e">
        <f>IF(#REF!&lt;40909,40909,IF(#REF!&gt;41274,0,#REF!))</f>
        <v>#REF!</v>
      </c>
      <c r="O297" s="67" t="e">
        <f t="shared" si="37"/>
        <v>#REF!</v>
      </c>
      <c r="P297" s="66" t="e">
        <f>IF(#REF!&gt;41274,41274,IF(#REF!&lt;40909,0,#REF!))</f>
        <v>#REF!</v>
      </c>
      <c r="Q297" s="67" t="e">
        <f t="shared" si="38"/>
        <v>#REF!</v>
      </c>
      <c r="R297" s="68" t="e">
        <f t="shared" si="39"/>
        <v>#REF!</v>
      </c>
      <c r="S297" s="68" t="e">
        <f t="shared" si="40"/>
        <v>#REF!</v>
      </c>
      <c r="T297" s="69">
        <v>0.03</v>
      </c>
      <c r="U297" s="70" t="e">
        <f>ROUND((((#REF!*T297)/360)*S297)/0.05,0)*0.05</f>
        <v>#REF!</v>
      </c>
    </row>
    <row r="298" spans="3:21">
      <c r="C298" s="71">
        <v>2013</v>
      </c>
      <c r="D298" s="66" t="e">
        <f>IF(#REF!&lt;41275,41275,IF(#REF!&gt;41639,0,#REF!))</f>
        <v>#REF!</v>
      </c>
      <c r="E298" s="67" t="e">
        <f t="shared" si="33"/>
        <v>#REF!</v>
      </c>
      <c r="F298" s="66" t="e">
        <f>IF(#REF!&gt;41639,41639,IF(#REF!&lt;41275,0,#REF!))</f>
        <v>#REF!</v>
      </c>
      <c r="G298" s="67" t="e">
        <f t="shared" si="34"/>
        <v>#REF!</v>
      </c>
      <c r="H298" s="68" t="e">
        <f t="shared" si="35"/>
        <v>#REF!</v>
      </c>
      <c r="I298" s="68" t="e">
        <f t="shared" si="36"/>
        <v>#REF!</v>
      </c>
      <c r="J298" s="69">
        <v>0</v>
      </c>
      <c r="K298" s="70" t="e">
        <f>ROUND((((#REF!*J298)/360)*I298)/0.05,0)*0.05</f>
        <v>#REF!</v>
      </c>
      <c r="M298" s="71">
        <v>2013</v>
      </c>
      <c r="N298" s="66" t="e">
        <f>IF(#REF!&lt;41275,41275,IF(#REF!&gt;41639,0,#REF!))</f>
        <v>#REF!</v>
      </c>
      <c r="O298" s="67" t="e">
        <f t="shared" si="37"/>
        <v>#REF!</v>
      </c>
      <c r="P298" s="66" t="e">
        <f>IF(#REF!&gt;41639,41639,IF(#REF!&lt;41275,0,#REF!))</f>
        <v>#REF!</v>
      </c>
      <c r="Q298" s="67" t="e">
        <f t="shared" si="38"/>
        <v>#REF!</v>
      </c>
      <c r="R298" s="68" t="e">
        <f t="shared" si="39"/>
        <v>#REF!</v>
      </c>
      <c r="S298" s="68" t="e">
        <f t="shared" si="40"/>
        <v>#REF!</v>
      </c>
      <c r="T298" s="69">
        <v>0</v>
      </c>
      <c r="U298" s="70" t="e">
        <f>ROUND((((#REF!*T298)/360)*S298)/0.05,0)*0.05</f>
        <v>#REF!</v>
      </c>
    </row>
    <row r="299" spans="3:21">
      <c r="C299" s="71">
        <v>2014</v>
      </c>
      <c r="D299" s="66" t="e">
        <f>IF(#REF!&lt;41640,41640,IF(#REF!&gt;42004,0,#REF!))</f>
        <v>#REF!</v>
      </c>
      <c r="E299" s="67" t="e">
        <f t="shared" si="33"/>
        <v>#REF!</v>
      </c>
      <c r="F299" s="66" t="e">
        <f>IF(#REF!&gt;42004,42004,IF(#REF!&lt;41640,0,#REF!))</f>
        <v>#REF!</v>
      </c>
      <c r="G299" s="67" t="e">
        <f t="shared" si="34"/>
        <v>#REF!</v>
      </c>
      <c r="H299" s="68" t="e">
        <f t="shared" si="35"/>
        <v>#REF!</v>
      </c>
      <c r="I299" s="68" t="e">
        <f t="shared" si="36"/>
        <v>#REF!</v>
      </c>
      <c r="J299" s="69">
        <v>0</v>
      </c>
      <c r="K299" s="70" t="e">
        <f>ROUND((((#REF!*J299)/360)*I299)/0.05,0)*0.05</f>
        <v>#REF!</v>
      </c>
      <c r="M299" s="71">
        <v>2014</v>
      </c>
      <c r="N299" s="66" t="e">
        <f>IF(#REF!&lt;41640,41640,IF(#REF!&gt;42004,0,#REF!))</f>
        <v>#REF!</v>
      </c>
      <c r="O299" s="67" t="e">
        <f t="shared" si="37"/>
        <v>#REF!</v>
      </c>
      <c r="P299" s="66" t="e">
        <f>IF(#REF!&gt;42004,42004,IF(#REF!&lt;41640,0,#REF!))</f>
        <v>#REF!</v>
      </c>
      <c r="Q299" s="67" t="e">
        <f t="shared" si="38"/>
        <v>#REF!</v>
      </c>
      <c r="R299" s="68" t="e">
        <f t="shared" si="39"/>
        <v>#REF!</v>
      </c>
      <c r="S299" s="68" t="e">
        <f t="shared" si="40"/>
        <v>#REF!</v>
      </c>
      <c r="T299" s="69">
        <v>0</v>
      </c>
      <c r="U299" s="70" t="e">
        <f>ROUND((((#REF!*T299)/360)*S299)/0.05,0)*0.05</f>
        <v>#REF!</v>
      </c>
    </row>
    <row r="300" spans="3:21">
      <c r="C300" s="71">
        <v>2015</v>
      </c>
      <c r="D300" s="66" t="e">
        <f>IF(#REF!&lt;42005,42005,IF(#REF!&gt;42369,0,#REF!))</f>
        <v>#REF!</v>
      </c>
      <c r="E300" s="67" t="e">
        <f t="shared" si="33"/>
        <v>#REF!</v>
      </c>
      <c r="F300" s="66" t="e">
        <f>IF(#REF!&gt;42369,42369,IF(#REF!&lt;42005,0,#REF!))</f>
        <v>#REF!</v>
      </c>
      <c r="G300" s="67" t="e">
        <f t="shared" si="34"/>
        <v>#REF!</v>
      </c>
      <c r="H300" s="68" t="e">
        <f t="shared" si="35"/>
        <v>#REF!</v>
      </c>
      <c r="I300" s="68" t="e">
        <f t="shared" si="36"/>
        <v>#REF!</v>
      </c>
      <c r="J300" s="69">
        <v>0</v>
      </c>
      <c r="K300" s="70" t="e">
        <f>ROUND((((#REF!*J300)/360)*I300)/0.05,0)*0.05</f>
        <v>#REF!</v>
      </c>
      <c r="M300" s="71">
        <v>2015</v>
      </c>
      <c r="N300" s="66" t="e">
        <f>IF(#REF!&lt;42005,42005,IF(#REF!&gt;42369,0,#REF!))</f>
        <v>#REF!</v>
      </c>
      <c r="O300" s="67" t="e">
        <f t="shared" si="37"/>
        <v>#REF!</v>
      </c>
      <c r="P300" s="66" t="e">
        <f>IF(#REF!&gt;42369,42369,IF(#REF!&lt;42005,0,#REF!))</f>
        <v>#REF!</v>
      </c>
      <c r="Q300" s="67" t="e">
        <f t="shared" si="38"/>
        <v>#REF!</v>
      </c>
      <c r="R300" s="68" t="e">
        <f t="shared" si="39"/>
        <v>#REF!</v>
      </c>
      <c r="S300" s="68" t="e">
        <f t="shared" si="40"/>
        <v>#REF!</v>
      </c>
      <c r="T300" s="69">
        <v>0</v>
      </c>
      <c r="U300" s="70" t="e">
        <f>ROUND((((#REF!*T300)/360)*S300)/0.05,0)*0.05</f>
        <v>#REF!</v>
      </c>
    </row>
    <row r="301" spans="3:21">
      <c r="C301" s="71">
        <v>2016</v>
      </c>
      <c r="D301" s="66" t="e">
        <f>IF(#REF!&lt;42370,42370,IF(#REF!&gt;42735,0,#REF!))</f>
        <v>#REF!</v>
      </c>
      <c r="E301" s="67" t="e">
        <f t="shared" si="33"/>
        <v>#REF!</v>
      </c>
      <c r="F301" s="66" t="e">
        <f>IF(#REF!&gt;42735,42735,IF(#REF!&lt;42370,0,#REF!))</f>
        <v>#REF!</v>
      </c>
      <c r="G301" s="67" t="e">
        <f t="shared" si="34"/>
        <v>#REF!</v>
      </c>
      <c r="H301" s="68" t="e">
        <f t="shared" si="35"/>
        <v>#REF!</v>
      </c>
      <c r="I301" s="68" t="e">
        <f t="shared" si="36"/>
        <v>#REF!</v>
      </c>
      <c r="J301" s="69">
        <v>0</v>
      </c>
      <c r="K301" s="70" t="e">
        <f>ROUND((((#REF!*J301)/360)*I301)/0.05,0)*0.05</f>
        <v>#REF!</v>
      </c>
      <c r="M301" s="71">
        <v>2016</v>
      </c>
      <c r="N301" s="66" t="e">
        <f>IF(#REF!&lt;42370,42370,IF(#REF!&gt;42735,0,#REF!))</f>
        <v>#REF!</v>
      </c>
      <c r="O301" s="67" t="e">
        <f t="shared" si="37"/>
        <v>#REF!</v>
      </c>
      <c r="P301" s="66" t="e">
        <f>IF(#REF!&gt;42735,42735,IF(#REF!&lt;42370,0,#REF!))</f>
        <v>#REF!</v>
      </c>
      <c r="Q301" s="67" t="e">
        <f t="shared" si="38"/>
        <v>#REF!</v>
      </c>
      <c r="R301" s="68" t="e">
        <f t="shared" si="39"/>
        <v>#REF!</v>
      </c>
      <c r="S301" s="68" t="e">
        <f t="shared" si="40"/>
        <v>#REF!</v>
      </c>
      <c r="T301" s="69">
        <v>0</v>
      </c>
      <c r="U301" s="70" t="e">
        <f>ROUND((((#REF!*T301)/360)*S301)/0.05,0)*0.05</f>
        <v>#REF!</v>
      </c>
    </row>
    <row r="302" spans="3:21">
      <c r="C302" s="71">
        <v>2017</v>
      </c>
      <c r="D302" s="66" t="e">
        <f>IF(#REF!&lt;42736,42736,IF(#REF!&gt;43100,0,#REF!))</f>
        <v>#REF!</v>
      </c>
      <c r="E302" s="67" t="e">
        <f t="shared" si="33"/>
        <v>#REF!</v>
      </c>
      <c r="F302" s="66" t="e">
        <f>IF(#REF!&gt;43100,43100,IF(#REF!&lt;42736,0,#REF!))</f>
        <v>#REF!</v>
      </c>
      <c r="G302" s="67" t="e">
        <f t="shared" si="34"/>
        <v>#REF!</v>
      </c>
      <c r="H302" s="68" t="e">
        <f t="shared" si="35"/>
        <v>#REF!</v>
      </c>
      <c r="I302" s="68" t="e">
        <f t="shared" si="36"/>
        <v>#REF!</v>
      </c>
      <c r="J302" s="69">
        <v>0</v>
      </c>
      <c r="K302" s="70" t="e">
        <f>ROUND((((#REF!*J302)/360)*I302)/0.05,0)*0.05</f>
        <v>#REF!</v>
      </c>
      <c r="M302" s="71">
        <v>2017</v>
      </c>
      <c r="N302" s="66" t="e">
        <f>IF(#REF!&lt;42736,42736,IF(#REF!&gt;43100,0,#REF!))</f>
        <v>#REF!</v>
      </c>
      <c r="O302" s="67" t="e">
        <f t="shared" si="37"/>
        <v>#REF!</v>
      </c>
      <c r="P302" s="66" t="e">
        <f>IF(#REF!&gt;43100,43100,IF(#REF!&lt;42736,0,#REF!))</f>
        <v>#REF!</v>
      </c>
      <c r="Q302" s="67" t="e">
        <f t="shared" si="38"/>
        <v>#REF!</v>
      </c>
      <c r="R302" s="68" t="e">
        <f t="shared" si="39"/>
        <v>#REF!</v>
      </c>
      <c r="S302" s="68" t="e">
        <f t="shared" si="40"/>
        <v>#REF!</v>
      </c>
      <c r="T302" s="69">
        <v>0</v>
      </c>
      <c r="U302" s="70" t="e">
        <f>ROUND((((#REF!*T302)/360)*S302)/0.05,0)*0.05</f>
        <v>#REF!</v>
      </c>
    </row>
    <row r="303" spans="3:21">
      <c r="C303" s="71">
        <v>2018</v>
      </c>
      <c r="D303" s="66" t="e">
        <f>IF(#REF!&lt;43101,43101,IF(#REF!&gt;43465,0,#REF!))</f>
        <v>#REF!</v>
      </c>
      <c r="E303" s="67" t="e">
        <f t="shared" si="33"/>
        <v>#REF!</v>
      </c>
      <c r="F303" s="66" t="e">
        <f>IF(#REF!&gt;43465,43465,IF(#REF!&lt;43101,0,#REF!))</f>
        <v>#REF!</v>
      </c>
      <c r="G303" s="67" t="e">
        <f t="shared" si="34"/>
        <v>#REF!</v>
      </c>
      <c r="H303" s="68" t="e">
        <f t="shared" si="35"/>
        <v>#REF!</v>
      </c>
      <c r="I303" s="68" t="e">
        <f t="shared" si="36"/>
        <v>#REF!</v>
      </c>
      <c r="J303" s="69">
        <v>0</v>
      </c>
      <c r="K303" s="70" t="e">
        <f>ROUND((((#REF!*J303)/360)*I303)/0.05,0)*0.05</f>
        <v>#REF!</v>
      </c>
      <c r="M303" s="71">
        <v>2018</v>
      </c>
      <c r="N303" s="66" t="e">
        <f>IF(#REF!&lt;43101,43101,IF(#REF!&gt;43465,0,#REF!))</f>
        <v>#REF!</v>
      </c>
      <c r="O303" s="67" t="e">
        <f t="shared" si="37"/>
        <v>#REF!</v>
      </c>
      <c r="P303" s="66" t="e">
        <f>IF(#REF!&gt;43465,43465,IF(#REF!&lt;43101,0,#REF!))</f>
        <v>#REF!</v>
      </c>
      <c r="Q303" s="67" t="e">
        <f t="shared" si="38"/>
        <v>#REF!</v>
      </c>
      <c r="R303" s="68" t="e">
        <f t="shared" si="39"/>
        <v>#REF!</v>
      </c>
      <c r="S303" s="68" t="e">
        <f t="shared" si="40"/>
        <v>#REF!</v>
      </c>
      <c r="T303" s="69">
        <v>0</v>
      </c>
      <c r="U303" s="70" t="e">
        <f>ROUND((((#REF!*T303)/360)*S303)/0.05,0)*0.05</f>
        <v>#REF!</v>
      </c>
    </row>
    <row r="304" spans="3:21">
      <c r="C304" s="71">
        <v>2019</v>
      </c>
      <c r="D304" s="66" t="e">
        <f>IF(#REF!&lt;43466,43466,IF(#REF!&gt;43830,0,#REF!))</f>
        <v>#REF!</v>
      </c>
      <c r="E304" s="67" t="e">
        <f t="shared" si="33"/>
        <v>#REF!</v>
      </c>
      <c r="F304" s="66" t="e">
        <f>IF(#REF!&gt;43830,43830,IF(#REF!&lt;43466,0,#REF!))</f>
        <v>#REF!</v>
      </c>
      <c r="G304" s="67" t="e">
        <f t="shared" si="34"/>
        <v>#REF!</v>
      </c>
      <c r="H304" s="68" t="e">
        <f t="shared" si="35"/>
        <v>#REF!</v>
      </c>
      <c r="I304" s="68" t="e">
        <f t="shared" si="36"/>
        <v>#REF!</v>
      </c>
      <c r="J304" s="69">
        <v>0</v>
      </c>
      <c r="K304" s="70" t="e">
        <f>ROUND((((#REF!*J304)/360)*I304)/0.05,0)*0.05</f>
        <v>#REF!</v>
      </c>
      <c r="M304" s="71">
        <v>2019</v>
      </c>
      <c r="N304" s="66" t="e">
        <f>IF(#REF!&lt;43466,43466,IF(#REF!&gt;43830,0,#REF!))</f>
        <v>#REF!</v>
      </c>
      <c r="O304" s="67" t="e">
        <f t="shared" si="37"/>
        <v>#REF!</v>
      </c>
      <c r="P304" s="66" t="e">
        <f>IF(#REF!&gt;43830,43830,IF(#REF!&lt;43466,0,#REF!))</f>
        <v>#REF!</v>
      </c>
      <c r="Q304" s="67" t="e">
        <f t="shared" si="38"/>
        <v>#REF!</v>
      </c>
      <c r="R304" s="68" t="e">
        <f t="shared" si="39"/>
        <v>#REF!</v>
      </c>
      <c r="S304" s="68" t="e">
        <f t="shared" si="40"/>
        <v>#REF!</v>
      </c>
      <c r="T304" s="69">
        <v>0</v>
      </c>
      <c r="U304" s="70" t="e">
        <f>ROUND((((#REF!*T304)/360)*S304)/0.05,0)*0.05</f>
        <v>#REF!</v>
      </c>
    </row>
    <row r="305" spans="3:21">
      <c r="C305" s="71">
        <v>2020</v>
      </c>
      <c r="D305" s="66" t="e">
        <f>IF(#REF!&lt;43831,43831,IF(#REF!&gt;44196,0,#REF!))</f>
        <v>#REF!</v>
      </c>
      <c r="E305" s="67" t="e">
        <f t="shared" si="33"/>
        <v>#REF!</v>
      </c>
      <c r="F305" s="66" t="e">
        <f>IF(#REF!&gt;44196,44196,IF(#REF!&lt;43831,0,#REF!))</f>
        <v>#REF!</v>
      </c>
      <c r="G305" s="67" t="e">
        <f t="shared" si="34"/>
        <v>#REF!</v>
      </c>
      <c r="H305" s="68" t="e">
        <f t="shared" si="35"/>
        <v>#REF!</v>
      </c>
      <c r="I305" s="68" t="e">
        <f t="shared" si="36"/>
        <v>#REF!</v>
      </c>
      <c r="J305" s="69">
        <v>0</v>
      </c>
      <c r="K305" s="70" t="e">
        <f>ROUND((((#REF!*J305)/360)*I305)/0.05,0)*0.05</f>
        <v>#REF!</v>
      </c>
      <c r="M305" s="71">
        <v>2020</v>
      </c>
      <c r="N305" s="66" t="e">
        <f>IF(#REF!&lt;43831,43831,IF(#REF!&gt;44196,0,#REF!))</f>
        <v>#REF!</v>
      </c>
      <c r="O305" s="67" t="e">
        <f t="shared" si="37"/>
        <v>#REF!</v>
      </c>
      <c r="P305" s="66" t="e">
        <f>IF(#REF!&gt;44196,44196,IF(#REF!&lt;43831,0,#REF!))</f>
        <v>#REF!</v>
      </c>
      <c r="Q305" s="67" t="e">
        <f t="shared" si="38"/>
        <v>#REF!</v>
      </c>
      <c r="R305" s="68" t="e">
        <f t="shared" si="39"/>
        <v>#REF!</v>
      </c>
      <c r="S305" s="68" t="e">
        <f t="shared" si="40"/>
        <v>#REF!</v>
      </c>
      <c r="T305" s="69">
        <v>0</v>
      </c>
      <c r="U305" s="70" t="e">
        <f>ROUND((((#REF!*T305)/360)*S305)/0.05,0)*0.05</f>
        <v>#REF!</v>
      </c>
    </row>
    <row r="307" spans="3:21" hidden="1"/>
    <row r="308" spans="3:21" hidden="1"/>
    <row r="309" spans="3:21" hidden="1"/>
    <row r="310" spans="3:21" hidden="1"/>
    <row r="311" spans="3:21" hidden="1"/>
    <row r="312" spans="3:21" hidden="1"/>
    <row r="313" spans="3:21" hidden="1"/>
    <row r="314" spans="3:21" hidden="1"/>
    <row r="315" spans="3:21" hidden="1"/>
    <row r="316" spans="3:21" hidden="1"/>
    <row r="317" spans="3:21" hidden="1"/>
    <row r="318" spans="3:21" hidden="1"/>
    <row r="319" spans="3:21" hidden="1"/>
    <row r="320" spans="3:21" hidden="1"/>
    <row r="321" spans="3:11" hidden="1"/>
    <row r="322" spans="3:11" hidden="1"/>
    <row r="323" spans="3:11" hidden="1"/>
    <row r="324" spans="3:11" hidden="1"/>
    <row r="325" spans="3:11" hidden="1"/>
    <row r="326" spans="3:11" hidden="1"/>
    <row r="327" spans="3:11" hidden="1"/>
    <row r="329" spans="3:11">
      <c r="C329" s="146" t="s">
        <v>17</v>
      </c>
      <c r="D329" s="146"/>
      <c r="E329" s="146" t="s">
        <v>14</v>
      </c>
      <c r="F329" s="146"/>
      <c r="G329" s="146" t="s">
        <v>15</v>
      </c>
      <c r="H329" s="146"/>
      <c r="I329" s="146" t="s">
        <v>16</v>
      </c>
      <c r="J329" s="146"/>
    </row>
    <row r="330" spans="3:11" ht="14.25">
      <c r="C330" s="43" t="e">
        <f>ROUNDDOWN(#REF!/100,0)*100</f>
        <v>#REF!</v>
      </c>
      <c r="D330" s="44" t="e">
        <f>ROUNDDOWN(#REF!/100,0)*100</f>
        <v>#REF!</v>
      </c>
      <c r="E330" s="45"/>
      <c r="F330" s="45"/>
      <c r="G330" s="45"/>
      <c r="H330" s="45"/>
      <c r="I330" s="46"/>
      <c r="J330" s="46"/>
      <c r="K330" s="46"/>
    </row>
    <row r="331" spans="3:11" ht="14.25">
      <c r="C331" s="47" t="e">
        <f>IF((ROUND(IF(C330&lt;=0,0,IF(C330&lt;EB!$A$4,C330*EB!$B$3,IF(C330&lt;EB!$A$17,VLOOKUP(C330,EB!$A$4:'EB'!$D$17,4)+(C330-VLOOKUP(C330,EB!$A$4:'EB'!$D$17,1))*VLOOKUP(C330,EB!$A$4:'EB'!$D$17,2),C330*EB!$B$17)))/0.05,0)*0.05)&lt;=25,0,(ROUND(IF(C330&lt;=0,0,IF(C330&lt;EB!$A$4,C330*EB!$B$3,IF(C330&lt;EB!$A$17,VLOOKUP(C330,EB!$A$4:'EB'!$D$17,4)+(C330-VLOOKUP(C330,EB!$A$4:'EB'!$D$17,1))*VLOOKUP(C330,EB!$A$4:'EB'!$D$17,2),C330*EB!$B$17)))/0.05,0)*0.05))</f>
        <v>#REF!</v>
      </c>
      <c r="D331" s="47" t="e">
        <f>IF((ROUND(IF(C330&lt;=0,0,IF(C330&lt;EB!$F$4,C330*EB!$G$3,IF(C330&lt;EB!$F$14,VLOOKUP(C330,EB!$F$4:'EB'!$I$14,4)+(C330-VLOOKUP(C330,EB!$F$4:'EB'!$I$14,1))*VLOOKUP(C330,EB!$F$4:'EB'!$I$14,2),C330*EB!$G$14)))/0.05,0)*0.05)&lt;=25,0,(ROUND(IF(C330&lt;=0,0,IF(C330&lt;EB!$F$4,C330*EB!$G$3,IF(C330&lt;EB!$F$14,VLOOKUP(C330,EB!$F$4:'EB'!$I$14,4)+(C330-VLOOKUP(C330,EB!$F$4:'EB'!$I$14,1))*VLOOKUP(C330,EB!$F$4:'EB'!$I$14,2),C330*EB!$G$14)))/0.05,0)*0.05))</f>
        <v>#REF!</v>
      </c>
      <c r="E331" s="47" t="e">
        <f>IF((ROUND(IF(C330&lt;=0,0,IF(C330&lt;EB!$A$24,C330*EB!$B$23,IF(C330&lt;EB!$A$38,VLOOKUP(C330,EB!$A$24:'EB'!$D$38,4)+(C330-VLOOKUP(C330,EB!$A$24:'EB'!$D$38,1))*VLOOKUP(C330,EB!$A$24:'EB'!$D$38,2),C330*EB!$B$38)))/0.05,0)*0.05)&lt;=25,0,(ROUND(IF(C330&lt;=0,0,IF(C330&lt;EB!$A$24,C330*EB!$B$23,IF(C330&lt;EB!$A$38,VLOOKUP(C330,EB!$A$24:'EB'!$D$38,4)+(C330-VLOOKUP(C330,EB!$A$24:'EB'!$D$38,1))*VLOOKUP(C330,EB!$A$24:'EB'!$D$38,2),C330*EB!$B$38)))/0.05,0)*0.05))</f>
        <v>#REF!</v>
      </c>
      <c r="F331" s="47" t="e">
        <f>IF((ROUND(IF(C330&lt;=0,0,IF(C330&lt;EB!$F$24,C330*EB!$G$23,IF(C330&lt;EB!$F$34,VLOOKUP(C330,EB!$F$24:'EB'!$I$34,4)+(C330-VLOOKUP(C330,EB!$F$24:'EB'!$I$34,1))*VLOOKUP(C330,EB!$F$24:'EB'!$I$34,2),C330*EB!$G$34)))/0.05,0)*0.05)&lt;=25,0,(ROUND(IF(C330&lt;=0,0,IF(C330&lt;EB!$F$24,C330*EB!$G$23,IF(C330&lt;EB!$F$34,VLOOKUP(C330,EB!$F$24:'EB'!$I$34,4)+(C330-VLOOKUP(C330,EB!$F$24:'EB'!$I$34,1))*VLOOKUP(C330,EB!$F$24:'EB'!$I$34,2),C330*EB!$G$34)))/0.05,0)*0.05))</f>
        <v>#REF!</v>
      </c>
      <c r="G331" s="47" t="e">
        <f>IF((ROUND(IF(C330&lt;=0,0,IF(C330&lt;EB!$A$45,C330*EB!$B$44,IF(C330&lt;EB!$A$58,VLOOKUP(C330,EB!$A$45:'EB'!$D$58,4)+(C330-VLOOKUP(C330,EB!$A$45:'EB'!$D$58,1))*VLOOKUP(C330,EB!$A$45:'EB'!$D$58,2),C330*EB!$B$58)))/0.05,0)*0.05)&lt;=25,0,(ROUND(IF(C330&lt;=0,0,IF(C330&lt;EB!$A$45,C330*EB!$B$44,IF(C330&lt;EB!$A$58,VLOOKUP(C330,EB!$A$45:'EB'!$D$58,4)+(C330-VLOOKUP(C330,EB!$A$45:'EB'!$D$58,1))*VLOOKUP(C330,EB!$A$45:'EB'!$D$58,2),C330*EB!$B$58)))/0.05,0)*0.05))</f>
        <v>#REF!</v>
      </c>
      <c r="H331" s="47" t="e">
        <f>IF((ROUND(IF(C330&lt;=0,0,IF(C330&lt;EB!$F$45,C330*EB!$G$44,IF(C330&lt;EB!$F$55,VLOOKUP(C330,EB!$F$45:'EB'!$I$55,4)+(C330-VLOOKUP(C330,EB!$F$45:'EB'!$I$55,1))*VLOOKUP(C330,EB!$F$45:'EB'!$I$55,2),C330*EB!$G$55)))/0.05,0)*0.05)&lt;=25,0,(ROUND(IF(C330&lt;=0,0,IF(C330&lt;EB!$F$45,C330*EB!$G$44,IF(C330&lt;EB!$F$55,VLOOKUP(C330,EB!$F$45:'EB'!$I$55,4)+(C330-VLOOKUP(C330,EB!$F$45:'EB'!$I$55,1))*VLOOKUP(C330,EB!$F$45:'EB'!$I$55,2),C330*EB!$G$55)))/0.05,0)*0.05))</f>
        <v>#REF!</v>
      </c>
      <c r="I331" s="48" t="e">
        <f>IF((ROUND(IF(C330&lt;=0,0,IF(C330&lt;EB!$A$65,C330*EB!$B$64,IF(C330&lt;EB!$A$78,VLOOKUP(C330,EB!$A$65:'EB'!$D$78,4)+(C330-VLOOKUP(C330,EB!$A$65:'EB'!$D$78,1))*VLOOKUP(C330,EB!$A$65:'EB'!$D$78,2),C330*EB!$B$78)))/0.05,0)*0.05)&lt;=25,0,(ROUND(IF(C330&lt;=0,0,IF(C330&lt;EB!$A$65,C330*EB!$B$64,IF(C330&lt;EB!$A$78,VLOOKUP(C330,EB!$A$65:'EB'!$D$78,4)+(C330-VLOOKUP(C330,EB!$A$65:'EB'!$D$78,1))*VLOOKUP(C330,EB!$A$65:'EB'!$D$78,2),C330*EB!$B$78)))/0.05,0)*0.05))</f>
        <v>#REF!</v>
      </c>
      <c r="J331" s="48" t="e">
        <f>IF((ROUND(IF(C330&lt;=0,0,IF(C330&lt;EB!$F$65,C330*EB!$G$64,IF(C330&lt;EB!$F$75,VLOOKUP(C330,EB!$F$65:'EB'!$I$75,4)+(C330-VLOOKUP(C330,EB!$F$65:'EB'!$I$75,1))*VLOOKUP(C330,EB!$F$65:'EB'!$I$75,2),C330*EB!$G$75)))/0.05,0)*0.05)&lt;=25,0,(ROUND(IF(C330&lt;=0,0,IF(C330&lt;EB!$F$65,C330*EB!$G$64,IF(C330&lt;EB!$F$75,VLOOKUP(C330,EB!$F$65:'EB'!$I$75,4)+(C330-VLOOKUP(C330,EB!$F$65:'EB'!$I$75,1))*VLOOKUP(C330,EB!$F$65:'EB'!$I$75,2),C330*EB!$G$75)))/0.05,0)*0.05))</f>
        <v>#REF!</v>
      </c>
      <c r="K331" s="49"/>
    </row>
    <row r="332" spans="3:11" ht="14.25">
      <c r="C332" s="50" t="e">
        <f>IF((ROUND(IF(D330&lt;=0,0,IF(D330&lt;EB!$A$4,D330*EB!$B$3,IF(D330&lt;EB!$A$17,VLOOKUP(D330,EB!$A$4:'EB'!$D$17,4)+(D330-VLOOKUP(D330,EB!$A$4:'EB'!$D$17,1))*VLOOKUP(D330,EB!$A$4:'EB'!$D$17,2),D330*EB!$B$17)))/0.05,0)*0.05)&lt;=25,0,(ROUND(IF(D330&lt;=0,0,IF(D330&lt;EB!$A$4,D330*EB!$B$3,IF(D330&lt;EB!$A$17,VLOOKUP(D330,EB!$A$4:'EB'!$D$17,4)+(D330-VLOOKUP(D330,EB!$A$4:'EB'!$D$17,1))*VLOOKUP(D330,EB!$A$4:'EB'!$D$17,2),D330*EB!$B$17)))/0.05,0)*0.05))</f>
        <v>#REF!</v>
      </c>
      <c r="D332" s="50" t="e">
        <f>IF((ROUND(IF(D330&lt;=0,0,IF(D330&lt;EB!$F$4,D330*EB!$G$3,IF(D330&lt;EB!$F$14,VLOOKUP(D330,EB!$F$4:'EB'!$I$14,4)+(D330-VLOOKUP(D330,EB!$F$4:'EB'!$I$14,1))*VLOOKUP(D330,EB!$F$4:'EB'!$I$14,2),D330*EB!$G$14)))/0.05,0)*0.05)&lt;=25,0,(ROUND(IF(D330&lt;=0,0,IF(D330&lt;EB!$F$4,D330*EB!$G$3,IF(D330&lt;EB!$F$14,VLOOKUP(D330,EB!$F$4:'EB'!$I$14,4)+(D330-VLOOKUP(D330,EB!$F$4:'EB'!$I$14,1))*VLOOKUP(D330,EB!$F$4:'EB'!$I$14,2),D330*EB!$G$14)))/0.05,0)*0.05))</f>
        <v>#REF!</v>
      </c>
      <c r="E332" s="50" t="e">
        <f>IF((ROUND(IF(D330&lt;=0,0,IF(D330&lt;EB!$A$24,D330*EB!$B$23,IF(D330&lt;EB!$A$38,VLOOKUP(D330,EB!$A$24:'EB'!$D$38,4)+(D330-VLOOKUP(D330,EB!$A$24:'EB'!$D$38,1))*VLOOKUP(D330,EB!$A$24:'EB'!$D$38,2),D330*EB!$B$38)))/0.05,0)*0.05)&lt;=25,0,(ROUND(IF(D330&lt;=0,0,IF(D330&lt;EB!$A$24,D330*EB!$B$23,IF(D330&lt;EB!$A$38,VLOOKUP(D330,EB!$A$24:'EB'!$D$38,4)+(D330-VLOOKUP(D330,EB!$A$24:'EB'!$D$38,1))*VLOOKUP(D330,EB!$A$24:'EB'!$D$38,2),D330*EB!$B$38)))/0.05,0)*0.05))</f>
        <v>#REF!</v>
      </c>
      <c r="F332" s="50" t="e">
        <f>IF((ROUND(IF(D330&lt;=0,0,IF(D330&lt;EB!$F$24,D330*EB!$G$23,IF(D330&lt;EB!$F$34,VLOOKUP(D330,EB!$F$24:'EB'!$I$34,4)+(D330-VLOOKUP(D330,EB!$F$24:'EB'!$I$34,1))*VLOOKUP(D330,EB!$F$24:'EB'!$I$34,2),D330*EB!$G$34)))/0.05,0)*0.05)&lt;=25,0,(ROUND(IF(D330&lt;=0,0,IF(D330&lt;EB!$F$24,D330*EB!$G$23,IF(D330&lt;EB!$F$34,VLOOKUP(D330,EB!$F$24:'EB'!$I$34,4)+(D330-VLOOKUP(D330,EB!$F$24:'EB'!$I$34,1))*VLOOKUP(D330,EB!$F$24:'EB'!$I$34,2),D330*EB!$G$34)))/0.05,0)*0.05))</f>
        <v>#REF!</v>
      </c>
      <c r="G332" s="50" t="e">
        <f>IF((ROUND(IF(D330&lt;=0,0,IF(D330&lt;EB!$A$45,D330*EB!$B$44,IF(D330&lt;EB!$A$58,VLOOKUP(D330,EB!$A$45:'EB'!$D$58,4)+(D330-VLOOKUP(D330,EB!$A$45:'EB'!$D$58,1))*VLOOKUP(D330,EB!$A$45:'EB'!$D$58,2),D330*EB!$B$58)))/0.05,0)*0.05)&lt;=25,0,(ROUND(IF(D330&lt;=0,0,IF(D330&lt;EB!$A$45,D330*EB!$B$44,IF(D330&lt;EB!$A$58,VLOOKUP(D330,EB!$A$45:'EB'!$D$58,4)+(D330-VLOOKUP(D330,EB!$A$45:'EB'!$D$58,1))*VLOOKUP(D330,EB!$A$45:'EB'!$D$58,2),D330*EB!$B$58)))/0.05,0)*0.05))</f>
        <v>#REF!</v>
      </c>
      <c r="H332" s="50" t="e">
        <f>IF((ROUND(IF(D330&lt;=0,0,IF(D330&lt;EB!$F$45,D330*EB!$G$44,IF(D330&lt;EB!$F$55,VLOOKUP(D330,EB!$F$45:'EB'!$I$55,4)+(D330-VLOOKUP(D330,EB!$F$45:'EB'!$I$55,1))*VLOOKUP(D330,EB!$F$45:'EB'!$I$55,2),D330*EB!$G$55)))/0.05,0)*0.05)&lt;=25,0,(ROUND(IF(D330&lt;=0,0,IF(D330&lt;EB!$F$45,D330*EB!$G$44,IF(D330&lt;EB!$F$55,VLOOKUP(D330,EB!$F$45:'EB'!$I$55,4)+(D330-VLOOKUP(D330,EB!$F$45:'EB'!$I$55,1))*VLOOKUP(D330,EB!$F$45:'EB'!$I$55,2),D330*EB!$G$55)))/0.05,0)*0.05))</f>
        <v>#REF!</v>
      </c>
      <c r="I332" s="51" t="e">
        <f>IF((ROUND(IF(D330&lt;=0,0,IF(D330&lt;EB!$A$65,D330*EB!$B$64,IF(D330&lt;EB!$A$78,VLOOKUP(D330,EB!$A$65:'EB'!$D$78,4)+(D330-VLOOKUP(D330,EB!$A$65:'EB'!$D$78,1))*VLOOKUP(D330,EB!$A$65:'EB'!$D$78,2),D330*EB!$B$78)))/0.05,0)*0.05)&lt;=25,0,(ROUND(IF(D330&lt;=0,0,IF(D330&lt;EB!$A$65,D330*EB!$B$64,IF(D330&lt;EB!$A$78,VLOOKUP(D330,EB!$A$65:'EB'!$D$78,4)+(D330-VLOOKUP(D330,EB!$A$65:'EB'!$D$78,1))*VLOOKUP(D330,EB!$A$65:'EB'!$D$78,2),D330*EB!$B$78)))/0.05,0)*0.05))</f>
        <v>#REF!</v>
      </c>
      <c r="J332" s="51" t="e">
        <f>IF((ROUND(IF(D330&lt;=0,0,IF(D330&lt;EB!$F$65,D330*EB!$G$64,IF(D330&lt;EB!$F$75,VLOOKUP(D330,EB!$F$65:'EB'!$I$75,4)+(D330-VLOOKUP(D330,EB!$F$65:'EB'!$I$75,1))*VLOOKUP(D330,EB!$F$65:'EB'!$I$75,2),D330*EB!$G$75)))/0.05,0)*0.05)&lt;=25,0,(ROUND(IF(D330&lt;=0,0,IF(D330&lt;EB!$F$65,D330*EB!$G$64,IF(D330&lt;EB!$F$75,VLOOKUP(D330,EB!$F$65:'EB'!$I$75,4)+(D330-VLOOKUP(D330,EB!$F$65:'EB'!$I$75,1))*VLOOKUP(D330,EB!$F$65:'EB'!$I$75,2),D330*EB!$G$75)))/0.05,0)*0.05))</f>
        <v>#REF!</v>
      </c>
      <c r="K332" s="46"/>
    </row>
    <row r="333" spans="3:11" ht="14.25">
      <c r="C333" s="52" t="e">
        <f>ROUNDDOWN(#REF!/100,0)*100</f>
        <v>#REF!</v>
      </c>
      <c r="D333" s="53" t="e">
        <f>ROUNDDOWN(#REF!/100,0)*100</f>
        <v>#REF!</v>
      </c>
      <c r="I333" s="49"/>
      <c r="J333" s="49"/>
      <c r="K333" s="49"/>
    </row>
    <row r="334" spans="3:11" ht="14.25">
      <c r="C334" s="54" t="e">
        <f>IF((ROUND(IF(C333&lt;=0,0,IF(C333&lt;EB!$A$4,C333*EB!$B$3,IF(C333&lt;EB!$A$17,VLOOKUP(C333,EB!$A$4:'EB'!$D$17,4)+(C333-VLOOKUP(C333,EB!$A$4:'EB'!$D$17,1))*VLOOKUP(C333,EB!$A$4:'EB'!$D$17,2),C333*EB!$B$17)))/0.05,0)*0.05)&lt;=25,0,(ROUND(IF(C333&lt;=0,0,IF(C333&lt;EB!$A$4,C333*EB!$B$3,IF(C333&lt;EB!$A$17,VLOOKUP(C333,EB!$A$4:'EB'!$D$17,4)+(C333-VLOOKUP(C333,EB!$A$4:'EB'!$D$17,1))*VLOOKUP(C333,EB!$A$4:'EB'!$D$17,2),C333*EB!$B$17)))/0.05,0)*0.05))</f>
        <v>#REF!</v>
      </c>
      <c r="D334" s="54" t="e">
        <f>IF((ROUND(IF(C333&lt;=0,0,IF(C333&lt;EB!$F$4,C333*EB!$G$3,IF(C333&lt;EB!$F$14,VLOOKUP(C333,EB!$F$4:'EB'!$I$14,4)+(C333-VLOOKUP(C333,EB!$F$4:'EB'!$I$14,1))*VLOOKUP(C333,EB!$F$4:'EB'!$I$14,2),C333*EB!$G$14)))/0.05,0)*0.05)&lt;=25,0,(ROUND(IF(C333&lt;=0,0,IF(C333&lt;EB!$F$4,C333*EB!$G$3,IF(C333&lt;EB!$F$14,VLOOKUP(C333,EB!$F$4:'EB'!$I$14,4)+(C333-VLOOKUP(C333,EB!$F$4:'EB'!$I$14,1))*VLOOKUP(C333,EB!$F$4:'EB'!$I$14,2),C333*EB!$G$14)))/0.05,0)*0.05))</f>
        <v>#REF!</v>
      </c>
      <c r="E334" s="54" t="e">
        <f>IF((ROUND(IF(C333&lt;=0,0,IF(C333&lt;EB!$A$24,C333*EB!$B$23,IF(C333&lt;EB!$A$38,VLOOKUP(C333,EB!$A$24:'EB'!$D$38,4)+(C333-VLOOKUP(C333,EB!$A$24:'EB'!$D$38,1))*VLOOKUP(C333,EB!$A$24:'EB'!$D$38,2),C333*EB!$B$38)))/0.05,0)*0.05)&lt;=25,0,(ROUND(IF(C333&lt;=0,0,IF(C333&lt;EB!$A$24,C333*EB!$B$23,IF(C333&lt;EB!$A$38,VLOOKUP(C333,EB!$A$24:'EB'!$D$38,4)+(C333-VLOOKUP(C333,EB!$A$24:'EB'!$D$38,1))*VLOOKUP(C333,EB!$A$24:'EB'!$D$38,2),C333*EB!$B$38)))/0.05,0)*0.05))</f>
        <v>#REF!</v>
      </c>
      <c r="F334" s="54" t="e">
        <f>IF((ROUND(IF(C333&lt;=0,0,IF(C333&lt;EB!$F$24,C333*EB!$G$23,IF(C333&lt;EB!$F$34,VLOOKUP(C333,EB!$F$24:'EB'!$I$34,4)+(C333-VLOOKUP(C333,EB!$F$24:'EB'!$I$34,1))*VLOOKUP(C333,EB!$F$24:'EB'!$I$34,2),C333*EB!$G$34)))/0.05,0)*0.05)&lt;=25,0,(ROUND(IF(C333&lt;=0,0,IF(C333&lt;EB!$F$24,C333*EB!$G$23,IF(C333&lt;EB!$F$34,VLOOKUP(C333,EB!$F$24:'EB'!$I$34,4)+(C333-VLOOKUP(C333,EB!$F$24:'EB'!$I$34,1))*VLOOKUP(C333,EB!$F$24:'EB'!$I$34,2),C333*EB!$G$34)))/0.05,0)*0.05))</f>
        <v>#REF!</v>
      </c>
      <c r="G334" s="54" t="e">
        <f>IF((ROUND(IF(C333&lt;=0,0,IF(C333&lt;EB!$A$45,C333*EB!$B$44,IF(C333&lt;EB!$A$58,VLOOKUP(C333,EB!$A$45:'EB'!$D$58,4)+(C333-VLOOKUP(C333,EB!$A$45:'EB'!$D$58,1))*VLOOKUP(C333,EB!$A$45:'EB'!$D$58,2),C333*EB!$B$58)))/0.05,0)*0.05)&lt;=25,0,(ROUND(IF(C333&lt;=0,0,IF(C333&lt;EB!$A$45,C333*EB!$B$44,IF(C333&lt;EB!$A$58,VLOOKUP(C333,EB!$A$45:'EB'!$D$58,4)+(C333-VLOOKUP(C333,EB!$A$45:'EB'!$D$58,1))*VLOOKUP(C333,EB!$A$45:'EB'!$D$58,2),C333*EB!$B$58)))/0.05,0)*0.05))</f>
        <v>#REF!</v>
      </c>
      <c r="H334" s="54" t="e">
        <f>IF((ROUND(IF(C333&lt;=0,0,IF(C333&lt;EB!$F$45,C333*EB!$G$44,IF(C333&lt;EB!$F$55,VLOOKUP(C333,EB!$F$45:'EB'!$I$55,4)+(C333-VLOOKUP(C333,EB!$F$45:'EB'!$I$55,1))*VLOOKUP(C333,EB!$F$45:'EB'!$I$55,2),C333*EB!$G$55)))/0.05,0)*0.05)&lt;=25,0,(ROUND(IF(C333&lt;=0,0,IF(C333&lt;EB!$F$45,C333*EB!$G$44,IF(C333&lt;EB!$F$55,VLOOKUP(C333,EB!$F$45:'EB'!$I$55,4)+(C333-VLOOKUP(C333,EB!$F$45:'EB'!$I$55,1))*VLOOKUP(C333,EB!$F$45:'EB'!$I$55,2),C333*EB!$G$55)))/0.05,0)*0.05))</f>
        <v>#REF!</v>
      </c>
      <c r="I334" s="55" t="e">
        <f>IF((ROUND(IF(C333&lt;=0,0,IF(C333&lt;EB!$A$65,C333*EB!$B$64,IF(C333&lt;EB!$A$78,VLOOKUP(C333,EB!$A$65:'EB'!$D$78,4)+(C333-VLOOKUP(C333,EB!$A$65:'EB'!$D$78,1))*VLOOKUP(C333,EB!$A$65:'EB'!$D$78,2),C333*EB!$B$78)))/0.05,0)*0.05)&lt;=25,0,(ROUND(IF(C333&lt;=0,0,IF(C333&lt;EB!$A$65,C333*EB!$B$64,IF(C333&lt;EB!$A$78,VLOOKUP(C333,EB!$A$65:'EB'!$D$78,4)+(C333-VLOOKUP(C333,EB!$A$65:'EB'!$D$78,1))*VLOOKUP(C333,EB!$A$65:'EB'!$D$78,2),C333*EB!$B$78)))/0.05,0)*0.05))</f>
        <v>#REF!</v>
      </c>
      <c r="J334" s="55" t="e">
        <f>IF((ROUND(IF(C333&lt;=0,0,IF(C333&lt;EB!$F$65,C333*EB!$G$64,IF(C333&lt;EB!$F$75,VLOOKUP(C333,EB!$F$65:'EB'!$I$75,4)+(C333-VLOOKUP(C333,EB!$F$65:'EB'!$I$75,1))*VLOOKUP(C333,EB!$F$65:'EB'!$I$75,2),C333*EB!$G$75)))/0.05,0)*0.05)&lt;=25,0,(ROUND(IF(C333&lt;=0,0,IF(C333&lt;EB!$F$65,C333*EB!$G$64,IF(C333&lt;EB!$F$75,VLOOKUP(C333,EB!$F$65:'EB'!$I$75,4)+(C333-VLOOKUP(C333,EB!$F$65:'EB'!$I$75,1))*VLOOKUP(C333,EB!$F$65:'EB'!$I$75,2),C333*EB!$G$75)))/0.05,0)*0.05))</f>
        <v>#REF!</v>
      </c>
      <c r="K334" s="46"/>
    </row>
    <row r="335" spans="3:11" ht="14.25">
      <c r="C335" s="56" t="e">
        <f>IF((ROUND(IF(D333&lt;=0,0,IF(D333&lt;EB!$A$4,D333*EB!$B$3,IF(D333&lt;EB!$A$17,VLOOKUP(D333,EB!$A$4:'EB'!$D$17,4)+(D333-VLOOKUP(D333,EB!$A$4:'EB'!$D$17,1))*VLOOKUP(D333,EB!$A$4:'EB'!$D$17,2),D333*EB!$B$17)))/0.05,0)*0.05)&lt;=25,0,(ROUND(IF(D333&lt;=0,0,IF(D333&lt;EB!$A$4,D333*EB!$B$3,IF(D333&lt;EB!$A$17,VLOOKUP(D333,EB!$A$4:'EB'!$D$17,4)+(D333-VLOOKUP(D333,EB!$A$4:'EB'!$D$17,1))*VLOOKUP(D333,EB!$A$4:'EB'!$D$17,2),$D333*EB!$B$17)))/0.05,0)*0.05))</f>
        <v>#REF!</v>
      </c>
      <c r="D335" s="56" t="e">
        <f>IF((ROUND(IF(D333&lt;=0,0,IF(D333&lt;EB!$F$4,D333*EB!$G$3,IF(D333&lt;EB!$F$14,VLOOKUP(D333,EB!$F$4:'EB'!$I$14,4)+(D333-VLOOKUP(D333,EB!$F$4:'EB'!$I$14,1))*VLOOKUP(D333,EB!$F$4:'EB'!$I$14,2),D333*EB!$G$14)))/0.05,0)*0.05)&lt;=25,0,(ROUND(IF(D333&lt;=0,0,IF(D333&lt;EB!$F$4,D333*EB!$G$3,IF(D333&lt;EB!$F$14,VLOOKUP(D333,EB!$F$4:'EB'!$I$14,4)+(D333-VLOOKUP(D333,EB!$F$4:'EB'!$I$14,1))*VLOOKUP(D333,EB!$F$4:'EB'!$I$14,2),D333*EB!$G$14)))/0.05,0)*0.05))</f>
        <v>#REF!</v>
      </c>
      <c r="E335" s="56" t="e">
        <f>IF((ROUND(IF(D333&lt;=0,0,IF(D333&lt;EB!$A$24,D333*EB!$B$23,IF(D333&lt;EB!$A$38,VLOOKUP(D333,EB!$A$24:'EB'!$D$38,4)+(D333-VLOOKUP(D333,EB!$A$24:'EB'!$D$38,1))*VLOOKUP(D333,EB!$A$24:'EB'!$D$38,2),D333*EB!$B$38)))/0.05,0)*0.05)&lt;=25,0,(ROUND(IF(D333&lt;=0,0,IF(D333&lt;EB!$A$24,D333*EB!$B$23,IF(D333&lt;EB!$A$38,VLOOKUP(D333,EB!$A$24:'EB'!$D$38,4)+(D333-VLOOKUP(D333,EB!$A$24:'EB'!$D$38,1))*VLOOKUP(D333,EB!$A$24:'EB'!$D$38,2),D333*EB!$B$38)))/0.05,0)*0.05))</f>
        <v>#REF!</v>
      </c>
      <c r="F335" s="56" t="e">
        <f>IF((ROUND(IF(D333&lt;=0,0,IF(D333&lt;EB!$F$24,D333*EB!$G$23,IF(D333&lt;EB!$F$34,VLOOKUP(D333,EB!$F$24:'EB'!$I$34,4)+(D333-VLOOKUP(D333,EB!$F$24:'EB'!$I$34,1))*VLOOKUP(D333,EB!$F$24:'EB'!$I$34,2),D333*EB!$G$34)))/0.05,0)*0.05)&lt;=25,0,(ROUND(IF(D333&lt;=0,0,IF(D333&lt;EB!$F$24,D333*EB!$G$23,IF(D333&lt;EB!$F$34,VLOOKUP(D333,EB!$F$24:'EB'!$I$34,4)+(D333-VLOOKUP(D333,EB!$F$24:'EB'!$I$34,1))*VLOOKUP(D333,EB!$F$24:'EB'!$I$34,2),D333*EB!$G$34)))/0.05,0)*0.05))</f>
        <v>#REF!</v>
      </c>
      <c r="G335" s="56" t="e">
        <f>IF((ROUND(IF(D333&lt;=0,0,IF(D333&lt;EB!$A$45,D333*EB!$B$44,IF(D333&lt;EB!$A$58,VLOOKUP(D333,EB!$A$45:'EB'!$D$58,4)+(D333-VLOOKUP(D333,EB!$A$45:'EB'!$D$58,1))*VLOOKUP(D333,EB!$A$45:'EB'!$D$58,2),D333*EB!$B$58)))/0.05,0)*0.05)&lt;=25,0,(ROUND(IF(D333&lt;=0,0,IF(D333&lt;EB!$A$45,D333*EB!$B$44,IF(D333&lt;EB!$A$58,VLOOKUP(D333,EB!$A$45:'EB'!$D$58,4)+(D333-VLOOKUP(D333,EB!$A$45:'EB'!$D$58,1))*VLOOKUP(D333,EB!$A$45:'EB'!$D$58,2),D333*EB!$B$58)))/0.05,0)*0.05))</f>
        <v>#REF!</v>
      </c>
      <c r="H335" s="56" t="e">
        <f>IF((ROUND(IF(D333&lt;=0,0,IF(D333&lt;EB!$F$45,D333*EB!$G$44,IF(D333&lt;EB!$F$55,VLOOKUP(D333,EB!$F$45:'EB'!$I$55,4)+(D333-VLOOKUP(D333,EB!$F$45:'EB'!$I$55,1))*VLOOKUP(D333,EB!$F$45:'EB'!$I$55,2),D333*EB!$G$55)))/0.05,0)*0.05)&lt;=25,0,(ROUND(IF(D333&lt;=0,0,IF(D333&lt;EB!$F$45,D333*EB!$G$44,IF(D333&lt;EB!$F$55,VLOOKUP(D333,EB!$F$45:'EB'!$I$55,4)+(D333-VLOOKUP(D333,EB!$F$45:'EB'!$I$55,1))*VLOOKUP(D333,EB!$F$45:'EB'!$I$55,2),D333*EB!$G$55)))/0.05,0)*0.05))</f>
        <v>#REF!</v>
      </c>
      <c r="I335" s="57" t="e">
        <f>IF((ROUND(IF(D333&lt;=0,0,IF(D333&lt;EB!$A$65,D333*EB!$B$64,IF(D333&lt;EB!$A$78,VLOOKUP(D333,EB!$A$65:'EB'!$D$78,4)+(D333-VLOOKUP(D333,EB!$A$65:'EB'!$D$78,1))*VLOOKUP(D333,EB!$A$65:'EB'!$D$78,2),D333*EB!$B$78)))/0.05,0)*0.05)&lt;=25,0,(ROUND(IF(D333&lt;=0,0,IF(D333&lt;EB!$A$65,D333*EB!$B$64,IF(D333&lt;EB!$A$78,VLOOKUP(D333,EB!$A$65:'EB'!$D$78,4)+(D333-VLOOKUP(D333,EB!$A$65:'EB'!$D$78,1))*VLOOKUP(D333,EB!$A$65:'EB'!$D$78,2),D333*EB!$B$78)))/0.05,0)*0.05))</f>
        <v>#REF!</v>
      </c>
      <c r="J335" s="57" t="e">
        <f>IF((ROUND(IF(D333&lt;=0,0,IF(D333&lt;EB!$F$65,D333*EB!$G$64,IF(D333&lt;EB!$F$75,VLOOKUP(D333,EB!$F$65:'EB'!$I$75,4)+(D333-VLOOKUP(D333,EB!$F$65:'EB'!$I$75,1))*VLOOKUP(D333,EB!$F$65:'EB'!$I$75,2),D333*EB!$G$75)))/0.05,0)*0.05)&lt;=25,0,(ROUND(IF(D333&lt;=0,0,IF(D333&lt;EB!$F$65,D333*EB!$G$64,IF(D333&lt;EB!$F$75,VLOOKUP(D333,EB!$F$65:'EB'!$I$75,4)+(D333-VLOOKUP(D333,EB!$F$65:'EB'!$I$75,1))*VLOOKUP(D333,EB!$F$65:'EB'!$I$75,2),D333*EB!$G$75)))/0.05,0)*0.05))</f>
        <v>#REF!</v>
      </c>
      <c r="K335" s="46"/>
    </row>
    <row r="336" spans="3:11" ht="14.25">
      <c r="C336" s="58"/>
      <c r="D336" s="45"/>
      <c r="E336" s="45"/>
      <c r="F336" s="45"/>
      <c r="G336" s="45"/>
      <c r="H336" s="45"/>
      <c r="I336" s="46"/>
      <c r="J336" s="46"/>
      <c r="K336" s="46"/>
    </row>
    <row r="337" spans="3:21">
      <c r="C337" s="59"/>
      <c r="D337" s="60"/>
      <c r="E337" s="61"/>
      <c r="F337" s="60"/>
      <c r="G337" s="61"/>
      <c r="H337" s="62"/>
      <c r="I337" s="62"/>
      <c r="J337" s="63"/>
      <c r="K337" s="64" t="e">
        <f>SUM(K339:K364)</f>
        <v>#REF!</v>
      </c>
      <c r="M337" s="59"/>
      <c r="N337" s="60"/>
      <c r="O337" s="61"/>
      <c r="P337" s="60"/>
      <c r="Q337" s="61"/>
      <c r="R337" s="62"/>
      <c r="S337" s="62"/>
      <c r="T337" s="63"/>
      <c r="U337" s="64" t="e">
        <f>SUM(U339:U364)</f>
        <v>#REF!</v>
      </c>
    </row>
    <row r="338" spans="3:21">
      <c r="C338" s="65"/>
      <c r="D338" s="66"/>
      <c r="E338" s="67"/>
      <c r="F338" s="66"/>
      <c r="G338" s="67"/>
      <c r="H338" s="68"/>
      <c r="I338" s="68"/>
      <c r="J338" s="69"/>
      <c r="K338" s="70"/>
      <c r="M338" s="65"/>
      <c r="N338" s="66"/>
      <c r="O338" s="67"/>
      <c r="P338" s="66"/>
      <c r="Q338" s="67"/>
      <c r="R338" s="68"/>
      <c r="S338" s="68"/>
      <c r="T338" s="69"/>
      <c r="U338" s="70"/>
    </row>
    <row r="339" spans="3:21">
      <c r="C339" s="65">
        <v>1995</v>
      </c>
      <c r="D339" s="66" t="e">
        <f>IF(#REF!&lt;34700,34700,IF(#REF!&gt;35064,0,#REF!))</f>
        <v>#REF!</v>
      </c>
      <c r="E339" s="67" t="e">
        <f t="shared" ref="E339:E364" si="41">D339</f>
        <v>#REF!</v>
      </c>
      <c r="F339" s="66" t="e">
        <f>IF(#REF!&gt;35064,35064,IF(#REF!&lt;34700,0,#REF!))</f>
        <v>#REF!</v>
      </c>
      <c r="G339" s="67" t="e">
        <f t="shared" ref="G339:G364" si="42">F339</f>
        <v>#REF!</v>
      </c>
      <c r="H339" s="68" t="e">
        <f t="shared" ref="H339:H364" si="43">DAYS360(E339,G339+1,FALSE)</f>
        <v>#REF!</v>
      </c>
      <c r="I339" s="68" t="e">
        <f t="shared" ref="I339:I364" si="44">IF(H339&lt;1,0,IF(H339&gt;360,0,H339))</f>
        <v>#REF!</v>
      </c>
      <c r="J339" s="69">
        <v>0.05</v>
      </c>
      <c r="K339" s="70" t="e">
        <f>ROUND((((#REF!*J339)/360)*I339)/0.05,0)*0.05</f>
        <v>#REF!</v>
      </c>
      <c r="M339" s="65">
        <v>1995</v>
      </c>
      <c r="N339" s="66" t="e">
        <f>IF(#REF!&lt;34700,34700,IF(#REF!&gt;35064,0,#REF!))</f>
        <v>#REF!</v>
      </c>
      <c r="O339" s="67" t="e">
        <f t="shared" ref="O339:O364" si="45">N339</f>
        <v>#REF!</v>
      </c>
      <c r="P339" s="66" t="e">
        <f>IF(#REF!&gt;35064,35064,IF(#REF!&lt;34700,0,#REF!))</f>
        <v>#REF!</v>
      </c>
      <c r="Q339" s="67" t="e">
        <f t="shared" ref="Q339:Q364" si="46">P339</f>
        <v>#REF!</v>
      </c>
      <c r="R339" s="68" t="e">
        <f t="shared" ref="R339:R364" si="47">DAYS360(O339,Q339+1,FALSE)</f>
        <v>#REF!</v>
      </c>
      <c r="S339" s="68" t="e">
        <f t="shared" ref="S339:S364" si="48">IF(R339&lt;1,0,IF(R339&gt;360,0,R339))</f>
        <v>#REF!</v>
      </c>
      <c r="T339" s="69">
        <v>0.05</v>
      </c>
      <c r="U339" s="70" t="e">
        <f>ROUND((((#REF!*T339)/360)*S339)/0.05,0)*0.05</f>
        <v>#REF!</v>
      </c>
    </row>
    <row r="340" spans="3:21">
      <c r="C340" s="65">
        <v>1996</v>
      </c>
      <c r="D340" s="66" t="e">
        <f>IF(#REF!&lt;35065,35065,IF(#REF!&gt;35430,0,#REF!))</f>
        <v>#REF!</v>
      </c>
      <c r="E340" s="67" t="e">
        <f t="shared" si="41"/>
        <v>#REF!</v>
      </c>
      <c r="F340" s="66" t="e">
        <f>IF(#REF!&gt;35430,35430,IF(#REF!&lt;35065,0,#REF!))</f>
        <v>#REF!</v>
      </c>
      <c r="G340" s="67" t="e">
        <f t="shared" si="42"/>
        <v>#REF!</v>
      </c>
      <c r="H340" s="68" t="e">
        <f t="shared" si="43"/>
        <v>#REF!</v>
      </c>
      <c r="I340" s="68" t="e">
        <f t="shared" si="44"/>
        <v>#REF!</v>
      </c>
      <c r="J340" s="69">
        <v>0.05</v>
      </c>
      <c r="K340" s="70" t="e">
        <f>ROUND((((#REF!*J340)/360)*I340)/0.05,0)*0.05</f>
        <v>#REF!</v>
      </c>
      <c r="M340" s="65">
        <v>1996</v>
      </c>
      <c r="N340" s="66" t="e">
        <f>IF(#REF!&lt;35065,35065,IF(#REF!&gt;35430,0,#REF!))</f>
        <v>#REF!</v>
      </c>
      <c r="O340" s="67" t="e">
        <f t="shared" si="45"/>
        <v>#REF!</v>
      </c>
      <c r="P340" s="66" t="e">
        <f>IF(#REF!&gt;35430,35430,IF(#REF!&lt;35065,0,#REF!))</f>
        <v>#REF!</v>
      </c>
      <c r="Q340" s="67" t="e">
        <f t="shared" si="46"/>
        <v>#REF!</v>
      </c>
      <c r="R340" s="68" t="e">
        <f t="shared" si="47"/>
        <v>#REF!</v>
      </c>
      <c r="S340" s="68" t="e">
        <f t="shared" si="48"/>
        <v>#REF!</v>
      </c>
      <c r="T340" s="69">
        <v>0.05</v>
      </c>
      <c r="U340" s="70" t="e">
        <f>ROUND((((#REF!*T340)/360)*S340)/0.05,0)*0.05</f>
        <v>#REF!</v>
      </c>
    </row>
    <row r="341" spans="3:21">
      <c r="C341" s="65">
        <v>1997</v>
      </c>
      <c r="D341" s="66" t="e">
        <f>IF(#REF!&lt;35431,35431,IF(#REF!&gt;35795,0,#REF!))</f>
        <v>#REF!</v>
      </c>
      <c r="E341" s="67" t="e">
        <f t="shared" si="41"/>
        <v>#REF!</v>
      </c>
      <c r="F341" s="66" t="e">
        <f>IF(#REF!&gt;35795,35795,IF(#REF!&lt;35431,0,#REF!))</f>
        <v>#REF!</v>
      </c>
      <c r="G341" s="67" t="e">
        <f t="shared" si="42"/>
        <v>#REF!</v>
      </c>
      <c r="H341" s="68" t="e">
        <f t="shared" si="43"/>
        <v>#REF!</v>
      </c>
      <c r="I341" s="68" t="e">
        <f t="shared" si="44"/>
        <v>#REF!</v>
      </c>
      <c r="J341" s="69">
        <v>0.05</v>
      </c>
      <c r="K341" s="70" t="e">
        <f>ROUND((((#REF!*J341)/360)*I341)/0.05,0)*0.05</f>
        <v>#REF!</v>
      </c>
      <c r="M341" s="65">
        <v>1997</v>
      </c>
      <c r="N341" s="66" t="e">
        <f>IF(#REF!&lt;35431,35431,IF(#REF!&gt;35795,0,#REF!))</f>
        <v>#REF!</v>
      </c>
      <c r="O341" s="67" t="e">
        <f t="shared" si="45"/>
        <v>#REF!</v>
      </c>
      <c r="P341" s="66" t="e">
        <f>IF(#REF!&gt;35795,35795,IF(#REF!&lt;35431,0,#REF!))</f>
        <v>#REF!</v>
      </c>
      <c r="Q341" s="67" t="e">
        <f t="shared" si="46"/>
        <v>#REF!</v>
      </c>
      <c r="R341" s="68" t="e">
        <f t="shared" si="47"/>
        <v>#REF!</v>
      </c>
      <c r="S341" s="68" t="e">
        <f t="shared" si="48"/>
        <v>#REF!</v>
      </c>
      <c r="T341" s="69">
        <v>0.05</v>
      </c>
      <c r="U341" s="70" t="e">
        <f>ROUND((((#REF!*T341)/360)*S341)/0.05,0)*0.05</f>
        <v>#REF!</v>
      </c>
    </row>
    <row r="342" spans="3:21">
      <c r="C342" s="65">
        <v>1998</v>
      </c>
      <c r="D342" s="66" t="e">
        <f>IF(#REF!&lt;35796,35796,IF(#REF!&gt;36160,0,#REF!))</f>
        <v>#REF!</v>
      </c>
      <c r="E342" s="67" t="e">
        <f t="shared" si="41"/>
        <v>#REF!</v>
      </c>
      <c r="F342" s="66" t="e">
        <f>IF(#REF!&gt;36160,36160,IF(#REF!&lt;35796,0,#REF!))</f>
        <v>#REF!</v>
      </c>
      <c r="G342" s="67" t="e">
        <f t="shared" si="42"/>
        <v>#REF!</v>
      </c>
      <c r="H342" s="68" t="e">
        <f t="shared" si="43"/>
        <v>#REF!</v>
      </c>
      <c r="I342" s="68" t="e">
        <f t="shared" si="44"/>
        <v>#REF!</v>
      </c>
      <c r="J342" s="69">
        <v>0.05</v>
      </c>
      <c r="K342" s="70" t="e">
        <f>ROUND((((#REF!*J342)/360)*I342)/0.05,0)*0.05</f>
        <v>#REF!</v>
      </c>
      <c r="M342" s="65">
        <v>1998</v>
      </c>
      <c r="N342" s="66" t="e">
        <f>IF(#REF!&lt;35796,35796,IF(#REF!&gt;36160,0,#REF!))</f>
        <v>#REF!</v>
      </c>
      <c r="O342" s="67" t="e">
        <f t="shared" si="45"/>
        <v>#REF!</v>
      </c>
      <c r="P342" s="66" t="e">
        <f>IF(#REF!&gt;36160,36160,IF(#REF!&lt;35796,0,#REF!))</f>
        <v>#REF!</v>
      </c>
      <c r="Q342" s="67" t="e">
        <f t="shared" si="46"/>
        <v>#REF!</v>
      </c>
      <c r="R342" s="68" t="e">
        <f t="shared" si="47"/>
        <v>#REF!</v>
      </c>
      <c r="S342" s="68" t="e">
        <f t="shared" si="48"/>
        <v>#REF!</v>
      </c>
      <c r="T342" s="69">
        <v>0.05</v>
      </c>
      <c r="U342" s="70" t="e">
        <f>ROUND((((#REF!*T342)/360)*S342)/0.05,0)*0.05</f>
        <v>#REF!</v>
      </c>
    </row>
    <row r="343" spans="3:21">
      <c r="C343" s="65">
        <v>1999</v>
      </c>
      <c r="D343" s="66" t="e">
        <f>IF(#REF!&lt;36161,36161,IF(#REF!&gt;36525,0,#REF!))</f>
        <v>#REF!</v>
      </c>
      <c r="E343" s="67" t="e">
        <f t="shared" si="41"/>
        <v>#REF!</v>
      </c>
      <c r="F343" s="66" t="e">
        <f>IF(#REF!&gt;36525,36525,IF(#REF!&lt;36161,0,#REF!))</f>
        <v>#REF!</v>
      </c>
      <c r="G343" s="67" t="e">
        <f t="shared" si="42"/>
        <v>#REF!</v>
      </c>
      <c r="H343" s="68" t="e">
        <f t="shared" si="43"/>
        <v>#REF!</v>
      </c>
      <c r="I343" s="68" t="e">
        <f t="shared" si="44"/>
        <v>#REF!</v>
      </c>
      <c r="J343" s="69">
        <v>0.04</v>
      </c>
      <c r="K343" s="70" t="e">
        <f>ROUND((((#REF!*J343)/360)*I343)/0.05,0)*0.05</f>
        <v>#REF!</v>
      </c>
      <c r="M343" s="65">
        <v>1999</v>
      </c>
      <c r="N343" s="66" t="e">
        <f>IF(#REF!&lt;36161,36161,IF(#REF!&gt;36525,0,#REF!))</f>
        <v>#REF!</v>
      </c>
      <c r="O343" s="67" t="e">
        <f t="shared" si="45"/>
        <v>#REF!</v>
      </c>
      <c r="P343" s="66" t="e">
        <f>IF(#REF!&gt;36525,36525,IF(#REF!&lt;36161,0,#REF!))</f>
        <v>#REF!</v>
      </c>
      <c r="Q343" s="67" t="e">
        <f t="shared" si="46"/>
        <v>#REF!</v>
      </c>
      <c r="R343" s="68" t="e">
        <f t="shared" si="47"/>
        <v>#REF!</v>
      </c>
      <c r="S343" s="68" t="e">
        <f t="shared" si="48"/>
        <v>#REF!</v>
      </c>
      <c r="T343" s="69">
        <v>0.04</v>
      </c>
      <c r="U343" s="70" t="e">
        <f>ROUND((((#REF!*T343)/360)*S343)/0.05,0)*0.05</f>
        <v>#REF!</v>
      </c>
    </row>
    <row r="344" spans="3:21">
      <c r="C344" s="65">
        <v>2000</v>
      </c>
      <c r="D344" s="66" t="e">
        <f>IF(#REF!&lt;36526,36526,IF(#REF!&gt;36891,0,#REF!))</f>
        <v>#REF!</v>
      </c>
      <c r="E344" s="67" t="e">
        <f t="shared" si="41"/>
        <v>#REF!</v>
      </c>
      <c r="F344" s="66" t="e">
        <f>IF(#REF!&gt;36891,36891,IF(#REF!&lt;36526,0,#REF!))</f>
        <v>#REF!</v>
      </c>
      <c r="G344" s="67" t="e">
        <f t="shared" si="42"/>
        <v>#REF!</v>
      </c>
      <c r="H344" s="68" t="e">
        <f t="shared" si="43"/>
        <v>#REF!</v>
      </c>
      <c r="I344" s="68" t="e">
        <f t="shared" si="44"/>
        <v>#REF!</v>
      </c>
      <c r="J344" s="69">
        <v>0.04</v>
      </c>
      <c r="K344" s="70" t="e">
        <f>ROUND((((#REF!*J344)/360)*I344)/0.05,0)*0.05</f>
        <v>#REF!</v>
      </c>
      <c r="M344" s="65">
        <v>2000</v>
      </c>
      <c r="N344" s="66" t="e">
        <f>IF(#REF!&lt;36526,36526,IF(#REF!&gt;36891,0,#REF!))</f>
        <v>#REF!</v>
      </c>
      <c r="O344" s="67" t="e">
        <f t="shared" si="45"/>
        <v>#REF!</v>
      </c>
      <c r="P344" s="66" t="e">
        <f>IF(#REF!&gt;36891,36891,IF(#REF!&lt;36526,0,#REF!))</f>
        <v>#REF!</v>
      </c>
      <c r="Q344" s="67" t="e">
        <f t="shared" si="46"/>
        <v>#REF!</v>
      </c>
      <c r="R344" s="68" t="e">
        <f t="shared" si="47"/>
        <v>#REF!</v>
      </c>
      <c r="S344" s="68" t="e">
        <f t="shared" si="48"/>
        <v>#REF!</v>
      </c>
      <c r="T344" s="69">
        <v>0.04</v>
      </c>
      <c r="U344" s="70" t="e">
        <f>ROUND((((#REF!*T344)/360)*S344)/0.05,0)*0.05</f>
        <v>#REF!</v>
      </c>
    </row>
    <row r="345" spans="3:21">
      <c r="C345" s="65">
        <v>2001</v>
      </c>
      <c r="D345" s="66" t="e">
        <f>IF(#REF!&lt;36892,36892,IF(#REF!&gt;37256,0,#REF!))</f>
        <v>#REF!</v>
      </c>
      <c r="E345" s="67" t="e">
        <f t="shared" si="41"/>
        <v>#REF!</v>
      </c>
      <c r="F345" s="66" t="e">
        <f>IF(#REF!&gt;37256,37256,IF(#REF!&lt;36892,0,#REF!))</f>
        <v>#REF!</v>
      </c>
      <c r="G345" s="67" t="e">
        <f t="shared" si="42"/>
        <v>#REF!</v>
      </c>
      <c r="H345" s="68" t="e">
        <f t="shared" si="43"/>
        <v>#REF!</v>
      </c>
      <c r="I345" s="68" t="e">
        <f t="shared" si="44"/>
        <v>#REF!</v>
      </c>
      <c r="J345" s="69">
        <v>4.4999999999999998E-2</v>
      </c>
      <c r="K345" s="70" t="e">
        <f>ROUND((((#REF!*J345)/360)*I345)/0.05,0)*0.05</f>
        <v>#REF!</v>
      </c>
      <c r="M345" s="65">
        <v>2001</v>
      </c>
      <c r="N345" s="66" t="e">
        <f>IF(#REF!&lt;36892,36892,IF(#REF!&gt;37256,0,#REF!))</f>
        <v>#REF!</v>
      </c>
      <c r="O345" s="67" t="e">
        <f t="shared" si="45"/>
        <v>#REF!</v>
      </c>
      <c r="P345" s="66" t="e">
        <f>IF(#REF!&gt;37256,37256,IF(#REF!&lt;36892,0,#REF!))</f>
        <v>#REF!</v>
      </c>
      <c r="Q345" s="67" t="e">
        <f t="shared" si="46"/>
        <v>#REF!</v>
      </c>
      <c r="R345" s="68" t="e">
        <f t="shared" si="47"/>
        <v>#REF!</v>
      </c>
      <c r="S345" s="68" t="e">
        <f t="shared" si="48"/>
        <v>#REF!</v>
      </c>
      <c r="T345" s="69">
        <v>4.4999999999999998E-2</v>
      </c>
      <c r="U345" s="70" t="e">
        <f>ROUND((((#REF!*T345)/360)*S345)/0.05,0)*0.05</f>
        <v>#REF!</v>
      </c>
    </row>
    <row r="346" spans="3:21">
      <c r="C346" s="65">
        <v>2002</v>
      </c>
      <c r="D346" s="66" t="e">
        <f>IF(#REF!&lt;37257,37257,IF(#REF!&gt;37621,0,#REF!))</f>
        <v>#REF!</v>
      </c>
      <c r="E346" s="67" t="e">
        <f t="shared" si="41"/>
        <v>#REF!</v>
      </c>
      <c r="F346" s="66" t="e">
        <f>IF(#REF!&gt;37621,37621,IF(#REF!&lt;37257,0,#REF!))</f>
        <v>#REF!</v>
      </c>
      <c r="G346" s="67" t="e">
        <f t="shared" si="42"/>
        <v>#REF!</v>
      </c>
      <c r="H346" s="68" t="e">
        <f t="shared" si="43"/>
        <v>#REF!</v>
      </c>
      <c r="I346" s="68" t="e">
        <f t="shared" si="44"/>
        <v>#REF!</v>
      </c>
      <c r="J346" s="69">
        <v>0.04</v>
      </c>
      <c r="K346" s="70" t="e">
        <f>ROUND((((#REF!*J346)/360)*I346)/0.05,0)*0.05</f>
        <v>#REF!</v>
      </c>
      <c r="M346" s="65">
        <v>2002</v>
      </c>
      <c r="N346" s="66" t="e">
        <f>IF(#REF!&lt;37257,37257,IF(#REF!&gt;37621,0,#REF!))</f>
        <v>#REF!</v>
      </c>
      <c r="O346" s="67" t="e">
        <f t="shared" si="45"/>
        <v>#REF!</v>
      </c>
      <c r="P346" s="66" t="e">
        <f>IF(#REF!&gt;37621,37621,IF(#REF!&lt;37257,0,#REF!))</f>
        <v>#REF!</v>
      </c>
      <c r="Q346" s="67" t="e">
        <f t="shared" si="46"/>
        <v>#REF!</v>
      </c>
      <c r="R346" s="68" t="e">
        <f t="shared" si="47"/>
        <v>#REF!</v>
      </c>
      <c r="S346" s="68" t="e">
        <f t="shared" si="48"/>
        <v>#REF!</v>
      </c>
      <c r="T346" s="69">
        <v>0.04</v>
      </c>
      <c r="U346" s="70" t="e">
        <f>ROUND((((#REF!*T346)/360)*S346)/0.05,0)*0.05</f>
        <v>#REF!</v>
      </c>
    </row>
    <row r="347" spans="3:21">
      <c r="C347" s="71">
        <v>2003</v>
      </c>
      <c r="D347" s="66" t="e">
        <f>IF(#REF!&lt;37622,37622,IF(#REF!&gt;37986,0,#REF!))</f>
        <v>#REF!</v>
      </c>
      <c r="E347" s="67" t="e">
        <f t="shared" si="41"/>
        <v>#REF!</v>
      </c>
      <c r="F347" s="66" t="e">
        <f>IF(#REF!&gt;37986,37986,IF(#REF!&lt;37622,0,#REF!))</f>
        <v>#REF!</v>
      </c>
      <c r="G347" s="67" t="e">
        <f t="shared" si="42"/>
        <v>#REF!</v>
      </c>
      <c r="H347" s="68" t="e">
        <f t="shared" si="43"/>
        <v>#REF!</v>
      </c>
      <c r="I347" s="68" t="e">
        <f t="shared" si="44"/>
        <v>#REF!</v>
      </c>
      <c r="J347" s="69">
        <v>0.04</v>
      </c>
      <c r="K347" s="70" t="e">
        <f>ROUND((((#REF!*J347)/360)*I347)/0.05,0)*0.05</f>
        <v>#REF!</v>
      </c>
      <c r="M347" s="71">
        <v>2003</v>
      </c>
      <c r="N347" s="66" t="e">
        <f>IF(#REF!&lt;37622,37622,IF(#REF!&gt;37986,0,#REF!))</f>
        <v>#REF!</v>
      </c>
      <c r="O347" s="67" t="e">
        <f t="shared" si="45"/>
        <v>#REF!</v>
      </c>
      <c r="P347" s="66" t="e">
        <f>IF(#REF!&gt;37986,37986,IF(#REF!&lt;37622,0,#REF!))</f>
        <v>#REF!</v>
      </c>
      <c r="Q347" s="67" t="e">
        <f t="shared" si="46"/>
        <v>#REF!</v>
      </c>
      <c r="R347" s="68" t="e">
        <f t="shared" si="47"/>
        <v>#REF!</v>
      </c>
      <c r="S347" s="68" t="e">
        <f t="shared" si="48"/>
        <v>#REF!</v>
      </c>
      <c r="T347" s="69">
        <v>0.04</v>
      </c>
      <c r="U347" s="70" t="e">
        <f>ROUND((((#REF!*T347)/360)*S347)/0.05,0)*0.05</f>
        <v>#REF!</v>
      </c>
    </row>
    <row r="348" spans="3:21">
      <c r="C348" s="71">
        <v>2004</v>
      </c>
      <c r="D348" s="66" t="e">
        <f>IF(#REF!&lt;37987,37987,IF(#REF!&gt;38352,0,#REF!))</f>
        <v>#REF!</v>
      </c>
      <c r="E348" s="67" t="e">
        <f t="shared" si="41"/>
        <v>#REF!</v>
      </c>
      <c r="F348" s="66" t="e">
        <f>IF(#REF!&gt;38352,38352,IF(#REF!&lt;37987,0,#REF!))</f>
        <v>#REF!</v>
      </c>
      <c r="G348" s="67" t="e">
        <f t="shared" si="42"/>
        <v>#REF!</v>
      </c>
      <c r="H348" s="68" t="e">
        <f t="shared" si="43"/>
        <v>#REF!</v>
      </c>
      <c r="I348" s="68" t="e">
        <f t="shared" si="44"/>
        <v>#REF!</v>
      </c>
      <c r="J348" s="69">
        <v>3.5000000000000003E-2</v>
      </c>
      <c r="K348" s="70" t="e">
        <f>ROUND((((#REF!*J348)/360)*I348)/0.05,0)*0.05</f>
        <v>#REF!</v>
      </c>
      <c r="M348" s="71">
        <v>2004</v>
      </c>
      <c r="N348" s="66" t="e">
        <f>IF(#REF!&lt;37987,37987,IF(#REF!&gt;38352,0,#REF!))</f>
        <v>#REF!</v>
      </c>
      <c r="O348" s="67" t="e">
        <f t="shared" si="45"/>
        <v>#REF!</v>
      </c>
      <c r="P348" s="66" t="e">
        <f>IF(#REF!&gt;38352,38352,IF(#REF!&lt;37987,0,#REF!))</f>
        <v>#REF!</v>
      </c>
      <c r="Q348" s="67" t="e">
        <f t="shared" si="46"/>
        <v>#REF!</v>
      </c>
      <c r="R348" s="68" t="e">
        <f t="shared" si="47"/>
        <v>#REF!</v>
      </c>
      <c r="S348" s="68" t="e">
        <f t="shared" si="48"/>
        <v>#REF!</v>
      </c>
      <c r="T348" s="69">
        <v>3.5000000000000003E-2</v>
      </c>
      <c r="U348" s="70" t="e">
        <f>ROUND((((#REF!*T348)/360)*S348)/0.05,0)*0.05</f>
        <v>#REF!</v>
      </c>
    </row>
    <row r="349" spans="3:21">
      <c r="C349" s="71">
        <v>2005</v>
      </c>
      <c r="D349" s="66" t="e">
        <f>IF(#REF!&lt;38353,38353,IF(#REF!&gt;38717,0,#REF!))</f>
        <v>#REF!</v>
      </c>
      <c r="E349" s="67" t="e">
        <f t="shared" si="41"/>
        <v>#REF!</v>
      </c>
      <c r="F349" s="66" t="e">
        <f>IF(#REF!&gt;38717,38717,IF(#REF!&lt;38353,0,#REF!))</f>
        <v>#REF!</v>
      </c>
      <c r="G349" s="67" t="e">
        <f t="shared" si="42"/>
        <v>#REF!</v>
      </c>
      <c r="H349" s="68" t="e">
        <f t="shared" si="43"/>
        <v>#REF!</v>
      </c>
      <c r="I349" s="68" t="e">
        <f t="shared" si="44"/>
        <v>#REF!</v>
      </c>
      <c r="J349" s="69">
        <v>3.5000000000000003E-2</v>
      </c>
      <c r="K349" s="70" t="e">
        <f>ROUND((((#REF!*J349)/360)*I349)/0.05,0)*0.05</f>
        <v>#REF!</v>
      </c>
      <c r="M349" s="71">
        <v>2005</v>
      </c>
      <c r="N349" s="66" t="e">
        <f>IF(#REF!&lt;38353,38353,IF(#REF!&gt;38717,0,#REF!))</f>
        <v>#REF!</v>
      </c>
      <c r="O349" s="67" t="e">
        <f t="shared" si="45"/>
        <v>#REF!</v>
      </c>
      <c r="P349" s="66" t="e">
        <f>IF(#REF!&gt;38717,38717,IF(#REF!&lt;38353,0,#REF!))</f>
        <v>#REF!</v>
      </c>
      <c r="Q349" s="67" t="e">
        <f t="shared" si="46"/>
        <v>#REF!</v>
      </c>
      <c r="R349" s="68" t="e">
        <f t="shared" si="47"/>
        <v>#REF!</v>
      </c>
      <c r="S349" s="68" t="e">
        <f t="shared" si="48"/>
        <v>#REF!</v>
      </c>
      <c r="T349" s="69">
        <v>3.5000000000000003E-2</v>
      </c>
      <c r="U349" s="70" t="e">
        <f>ROUND((((#REF!*T349)/360)*S349)/0.05,0)*0.05</f>
        <v>#REF!</v>
      </c>
    </row>
    <row r="350" spans="3:21">
      <c r="C350" s="71">
        <v>2006</v>
      </c>
      <c r="D350" s="66" t="e">
        <f>IF(#REF!&lt;38718,38718,IF(#REF!&gt;39082,0,#REF!))</f>
        <v>#REF!</v>
      </c>
      <c r="E350" s="67" t="e">
        <f t="shared" si="41"/>
        <v>#REF!</v>
      </c>
      <c r="F350" s="66" t="e">
        <f>IF(#REF!&gt;39082,39082,IF(#REF!&lt;38718,0,#REF!))</f>
        <v>#REF!</v>
      </c>
      <c r="G350" s="67" t="e">
        <f t="shared" si="42"/>
        <v>#REF!</v>
      </c>
      <c r="H350" s="68" t="e">
        <f t="shared" si="43"/>
        <v>#REF!</v>
      </c>
      <c r="I350" s="68" t="e">
        <f t="shared" si="44"/>
        <v>#REF!</v>
      </c>
      <c r="J350" s="69">
        <v>3.5000000000000003E-2</v>
      </c>
      <c r="K350" s="70" t="e">
        <f>ROUND((((#REF!*J350)/360)*I350)/0.05,0)*0.05</f>
        <v>#REF!</v>
      </c>
      <c r="M350" s="71">
        <v>2006</v>
      </c>
      <c r="N350" s="66" t="e">
        <f>IF(#REF!&lt;38718,38718,IF(#REF!&gt;39082,0,#REF!))</f>
        <v>#REF!</v>
      </c>
      <c r="O350" s="67" t="e">
        <f t="shared" si="45"/>
        <v>#REF!</v>
      </c>
      <c r="P350" s="66" t="e">
        <f>IF(#REF!&gt;39082,39082,IF(#REF!&lt;38718,0,#REF!))</f>
        <v>#REF!</v>
      </c>
      <c r="Q350" s="67" t="e">
        <f t="shared" si="46"/>
        <v>#REF!</v>
      </c>
      <c r="R350" s="68" t="e">
        <f t="shared" si="47"/>
        <v>#REF!</v>
      </c>
      <c r="S350" s="68" t="e">
        <f t="shared" si="48"/>
        <v>#REF!</v>
      </c>
      <c r="T350" s="69">
        <v>3.5000000000000003E-2</v>
      </c>
      <c r="U350" s="70" t="e">
        <f>ROUND((((#REF!*T350)/360)*S350)/0.05,0)*0.05</f>
        <v>#REF!</v>
      </c>
    </row>
    <row r="351" spans="3:21">
      <c r="C351" s="71">
        <v>2007</v>
      </c>
      <c r="D351" s="66" t="e">
        <f>IF(#REF!&lt;39083,39083,IF(#REF!&gt;39447,0,#REF!))</f>
        <v>#REF!</v>
      </c>
      <c r="E351" s="67" t="e">
        <f t="shared" si="41"/>
        <v>#REF!</v>
      </c>
      <c r="F351" s="66" t="e">
        <f>IF(#REF!&gt;39447,39447,IF(#REF!&lt;39083,0,#REF!))</f>
        <v>#REF!</v>
      </c>
      <c r="G351" s="67" t="e">
        <f t="shared" si="42"/>
        <v>#REF!</v>
      </c>
      <c r="H351" s="68" t="e">
        <f t="shared" si="43"/>
        <v>#REF!</v>
      </c>
      <c r="I351" s="68" t="e">
        <f t="shared" si="44"/>
        <v>#REF!</v>
      </c>
      <c r="J351" s="69">
        <v>3.5000000000000003E-2</v>
      </c>
      <c r="K351" s="70" t="e">
        <f>ROUND((((#REF!*J351)/360)*I351)/0.05,0)*0.05</f>
        <v>#REF!</v>
      </c>
      <c r="M351" s="71">
        <v>2007</v>
      </c>
      <c r="N351" s="66" t="e">
        <f>IF(#REF!&lt;39083,39083,IF(#REF!&gt;39447,0,#REF!))</f>
        <v>#REF!</v>
      </c>
      <c r="O351" s="67" t="e">
        <f t="shared" si="45"/>
        <v>#REF!</v>
      </c>
      <c r="P351" s="66" t="e">
        <f>IF(#REF!&gt;39447,39447,IF(#REF!&lt;39083,0,#REF!))</f>
        <v>#REF!</v>
      </c>
      <c r="Q351" s="67" t="e">
        <f t="shared" si="46"/>
        <v>#REF!</v>
      </c>
      <c r="R351" s="68" t="e">
        <f t="shared" si="47"/>
        <v>#REF!</v>
      </c>
      <c r="S351" s="68" t="e">
        <f t="shared" si="48"/>
        <v>#REF!</v>
      </c>
      <c r="T351" s="69">
        <v>3.5000000000000003E-2</v>
      </c>
      <c r="U351" s="70" t="e">
        <f>ROUND((((#REF!*T351)/360)*S351)/0.05,0)*0.05</f>
        <v>#REF!</v>
      </c>
    </row>
    <row r="352" spans="3:21">
      <c r="C352" s="71">
        <v>2008</v>
      </c>
      <c r="D352" s="66" t="e">
        <f>IF(#REF!&lt;39448,39448,IF(#REF!&gt;39813,0,#REF!))</f>
        <v>#REF!</v>
      </c>
      <c r="E352" s="67" t="e">
        <f t="shared" si="41"/>
        <v>#REF!</v>
      </c>
      <c r="F352" s="66" t="e">
        <f>IF(#REF!&gt;39813,39813,IF(#REF!&lt;39448,0,#REF!))</f>
        <v>#REF!</v>
      </c>
      <c r="G352" s="67" t="e">
        <f t="shared" si="42"/>
        <v>#REF!</v>
      </c>
      <c r="H352" s="68" t="e">
        <f t="shared" si="43"/>
        <v>#REF!</v>
      </c>
      <c r="I352" s="68" t="e">
        <f t="shared" si="44"/>
        <v>#REF!</v>
      </c>
      <c r="J352" s="69">
        <v>0.04</v>
      </c>
      <c r="K352" s="70" t="e">
        <f>ROUND((((#REF!*J352)/360)*I352)/0.05,0)*0.05</f>
        <v>#REF!</v>
      </c>
      <c r="M352" s="71">
        <v>2008</v>
      </c>
      <c r="N352" s="66" t="e">
        <f>IF(#REF!&lt;39448,39448,IF(#REF!&gt;39813,0,#REF!))</f>
        <v>#REF!</v>
      </c>
      <c r="O352" s="67" t="e">
        <f t="shared" si="45"/>
        <v>#REF!</v>
      </c>
      <c r="P352" s="66" t="e">
        <f>IF(#REF!&gt;39813,39813,IF(#REF!&lt;39448,0,#REF!))</f>
        <v>#REF!</v>
      </c>
      <c r="Q352" s="67" t="e">
        <f t="shared" si="46"/>
        <v>#REF!</v>
      </c>
      <c r="R352" s="68" t="e">
        <f t="shared" si="47"/>
        <v>#REF!</v>
      </c>
      <c r="S352" s="68" t="e">
        <f t="shared" si="48"/>
        <v>#REF!</v>
      </c>
      <c r="T352" s="69">
        <v>0.04</v>
      </c>
      <c r="U352" s="70" t="e">
        <f>ROUND((((#REF!*T352)/360)*S352)/0.05,0)*0.05</f>
        <v>#REF!</v>
      </c>
    </row>
    <row r="353" spans="3:21">
      <c r="C353" s="71">
        <v>2009</v>
      </c>
      <c r="D353" s="66" t="e">
        <f>IF(#REF!&lt;39814,39814,IF(#REF!&gt;40178,0,#REF!))</f>
        <v>#REF!</v>
      </c>
      <c r="E353" s="67" t="e">
        <f t="shared" si="41"/>
        <v>#REF!</v>
      </c>
      <c r="F353" s="66" t="e">
        <f>IF(#REF!&gt;40178,40178,IF(#REF!&lt;39814,0,#REF!))</f>
        <v>#REF!</v>
      </c>
      <c r="G353" s="67" t="e">
        <f t="shared" si="42"/>
        <v>#REF!</v>
      </c>
      <c r="H353" s="68" t="e">
        <f t="shared" si="43"/>
        <v>#REF!</v>
      </c>
      <c r="I353" s="68" t="e">
        <f t="shared" si="44"/>
        <v>#REF!</v>
      </c>
      <c r="J353" s="69">
        <v>0.04</v>
      </c>
      <c r="K353" s="70" t="e">
        <f>ROUND((((#REF!*J353)/360)*I353)/0.05,0)*0.05</f>
        <v>#REF!</v>
      </c>
      <c r="M353" s="71">
        <v>2009</v>
      </c>
      <c r="N353" s="66" t="e">
        <f>IF(#REF!&lt;39814,39814,IF(#REF!&gt;40178,0,#REF!))</f>
        <v>#REF!</v>
      </c>
      <c r="O353" s="67" t="e">
        <f t="shared" si="45"/>
        <v>#REF!</v>
      </c>
      <c r="P353" s="66" t="e">
        <f>IF(#REF!&gt;40178,40178,IF(#REF!&lt;39814,0,#REF!))</f>
        <v>#REF!</v>
      </c>
      <c r="Q353" s="67" t="e">
        <f t="shared" si="46"/>
        <v>#REF!</v>
      </c>
      <c r="R353" s="68" t="e">
        <f t="shared" si="47"/>
        <v>#REF!</v>
      </c>
      <c r="S353" s="68" t="e">
        <f t="shared" si="48"/>
        <v>#REF!</v>
      </c>
      <c r="T353" s="69">
        <v>0.04</v>
      </c>
      <c r="U353" s="70" t="e">
        <f>ROUND((((#REF!*T353)/360)*S353)/0.05,0)*0.05</f>
        <v>#REF!</v>
      </c>
    </row>
    <row r="354" spans="3:21">
      <c r="C354" s="71">
        <v>2010</v>
      </c>
      <c r="D354" s="66" t="e">
        <f>IF(#REF!&lt;40179,40179,IF(#REF!&gt;40543,0,#REF!))</f>
        <v>#REF!</v>
      </c>
      <c r="E354" s="67" t="e">
        <f t="shared" si="41"/>
        <v>#REF!</v>
      </c>
      <c r="F354" s="66" t="e">
        <f>IF(#REF!&gt;40543,40543,IF(#REF!&lt;40179,0,#REF!))</f>
        <v>#REF!</v>
      </c>
      <c r="G354" s="67" t="e">
        <f t="shared" si="42"/>
        <v>#REF!</v>
      </c>
      <c r="H354" s="68" t="e">
        <f t="shared" si="43"/>
        <v>#REF!</v>
      </c>
      <c r="I354" s="68" t="e">
        <f t="shared" si="44"/>
        <v>#REF!</v>
      </c>
      <c r="J354" s="69">
        <v>3.5000000000000003E-2</v>
      </c>
      <c r="K354" s="70" t="e">
        <f>ROUND((((#REF!*J354)/360)*I354)/0.05,0)*0.05</f>
        <v>#REF!</v>
      </c>
      <c r="M354" s="71">
        <v>2010</v>
      </c>
      <c r="N354" s="66" t="e">
        <f>IF(#REF!&lt;40179,40179,IF(#REF!&gt;40543,0,#REF!))</f>
        <v>#REF!</v>
      </c>
      <c r="O354" s="67" t="e">
        <f t="shared" si="45"/>
        <v>#REF!</v>
      </c>
      <c r="P354" s="66" t="e">
        <f>IF(#REF!&gt;40543,40543,IF(#REF!&lt;40179,0,#REF!))</f>
        <v>#REF!</v>
      </c>
      <c r="Q354" s="67" t="e">
        <f t="shared" si="46"/>
        <v>#REF!</v>
      </c>
      <c r="R354" s="68" t="e">
        <f t="shared" si="47"/>
        <v>#REF!</v>
      </c>
      <c r="S354" s="68" t="e">
        <f t="shared" si="48"/>
        <v>#REF!</v>
      </c>
      <c r="T354" s="69">
        <v>3.5000000000000003E-2</v>
      </c>
      <c r="U354" s="70" t="e">
        <f>ROUND((((#REF!*T354)/360)*S354)/0.05,0)*0.05</f>
        <v>#REF!</v>
      </c>
    </row>
    <row r="355" spans="3:21">
      <c r="C355" s="71">
        <v>2011</v>
      </c>
      <c r="D355" s="66" t="e">
        <f>IF(#REF!&lt;40544,40544,IF(#REF!&gt;40908,0,#REF!))</f>
        <v>#REF!</v>
      </c>
      <c r="E355" s="67" t="e">
        <f t="shared" si="41"/>
        <v>#REF!</v>
      </c>
      <c r="F355" s="66" t="e">
        <f>IF(#REF!&gt;40908,40908,IF(#REF!&lt;40544,0,#REF!))</f>
        <v>#REF!</v>
      </c>
      <c r="G355" s="67" t="e">
        <f t="shared" si="42"/>
        <v>#REF!</v>
      </c>
      <c r="H355" s="68" t="e">
        <f t="shared" si="43"/>
        <v>#REF!</v>
      </c>
      <c r="I355" s="68" t="e">
        <f t="shared" si="44"/>
        <v>#REF!</v>
      </c>
      <c r="J355" s="69">
        <v>3.5000000000000003E-2</v>
      </c>
      <c r="K355" s="70" t="e">
        <f>ROUND((((#REF!*J355)/360)*I355)/0.05,0)*0.05</f>
        <v>#REF!</v>
      </c>
      <c r="M355" s="71">
        <v>2011</v>
      </c>
      <c r="N355" s="66" t="e">
        <f>IF(#REF!&lt;40544,40544,IF(#REF!&gt;40908,0,#REF!))</f>
        <v>#REF!</v>
      </c>
      <c r="O355" s="67" t="e">
        <f t="shared" si="45"/>
        <v>#REF!</v>
      </c>
      <c r="P355" s="66" t="e">
        <f>IF(#REF!&gt;40908,40908,IF(#REF!&lt;40544,0,#REF!))</f>
        <v>#REF!</v>
      </c>
      <c r="Q355" s="67" t="e">
        <f t="shared" si="46"/>
        <v>#REF!</v>
      </c>
      <c r="R355" s="68" t="e">
        <f t="shared" si="47"/>
        <v>#REF!</v>
      </c>
      <c r="S355" s="68" t="e">
        <f t="shared" si="48"/>
        <v>#REF!</v>
      </c>
      <c r="T355" s="69">
        <v>3.5000000000000003E-2</v>
      </c>
      <c r="U355" s="70" t="e">
        <f>ROUND((((#REF!*T355)/360)*S355)/0.05,0)*0.05</f>
        <v>#REF!</v>
      </c>
    </row>
    <row r="356" spans="3:21">
      <c r="C356" s="71">
        <v>2012</v>
      </c>
      <c r="D356" s="66" t="e">
        <f>IF(#REF!&lt;40909,40909,IF(#REF!&gt;41274,0,#REF!))</f>
        <v>#REF!</v>
      </c>
      <c r="E356" s="67" t="e">
        <f t="shared" si="41"/>
        <v>#REF!</v>
      </c>
      <c r="F356" s="66" t="e">
        <f>IF(#REF!&gt;41274,41274,IF(#REF!&lt;40909,0,#REF!))</f>
        <v>#REF!</v>
      </c>
      <c r="G356" s="67" t="e">
        <f t="shared" si="42"/>
        <v>#REF!</v>
      </c>
      <c r="H356" s="68" t="e">
        <f t="shared" si="43"/>
        <v>#REF!</v>
      </c>
      <c r="I356" s="68" t="e">
        <f t="shared" si="44"/>
        <v>#REF!</v>
      </c>
      <c r="J356" s="69">
        <v>0.03</v>
      </c>
      <c r="K356" s="70" t="e">
        <f>ROUND((((#REF!*J356)/360)*I356)/0.05,0)*0.05</f>
        <v>#REF!</v>
      </c>
      <c r="M356" s="71">
        <v>2012</v>
      </c>
      <c r="N356" s="66" t="e">
        <f>IF(#REF!&lt;40909,40909,IF(#REF!&gt;41274,0,#REF!))</f>
        <v>#REF!</v>
      </c>
      <c r="O356" s="67" t="e">
        <f t="shared" si="45"/>
        <v>#REF!</v>
      </c>
      <c r="P356" s="66" t="e">
        <f>IF(#REF!&gt;41274,41274,IF(#REF!&lt;40909,0,#REF!))</f>
        <v>#REF!</v>
      </c>
      <c r="Q356" s="67" t="e">
        <f t="shared" si="46"/>
        <v>#REF!</v>
      </c>
      <c r="R356" s="68" t="e">
        <f t="shared" si="47"/>
        <v>#REF!</v>
      </c>
      <c r="S356" s="68" t="e">
        <f t="shared" si="48"/>
        <v>#REF!</v>
      </c>
      <c r="T356" s="69">
        <v>0.03</v>
      </c>
      <c r="U356" s="70" t="e">
        <f>ROUND((((#REF!*T356)/360)*S356)/0.05,0)*0.05</f>
        <v>#REF!</v>
      </c>
    </row>
    <row r="357" spans="3:21">
      <c r="C357" s="71">
        <v>2013</v>
      </c>
      <c r="D357" s="66" t="e">
        <f>IF(#REF!&lt;41275,41275,IF(#REF!&gt;41639,0,#REF!))</f>
        <v>#REF!</v>
      </c>
      <c r="E357" s="67" t="e">
        <f t="shared" si="41"/>
        <v>#REF!</v>
      </c>
      <c r="F357" s="66" t="e">
        <f>IF(#REF!&gt;41639,41639,IF(#REF!&lt;41275,0,#REF!))</f>
        <v>#REF!</v>
      </c>
      <c r="G357" s="67" t="e">
        <f t="shared" si="42"/>
        <v>#REF!</v>
      </c>
      <c r="H357" s="68" t="e">
        <f t="shared" si="43"/>
        <v>#REF!</v>
      </c>
      <c r="I357" s="68" t="e">
        <f t="shared" si="44"/>
        <v>#REF!</v>
      </c>
      <c r="J357" s="69">
        <v>0</v>
      </c>
      <c r="K357" s="70" t="e">
        <f>ROUND((((#REF!*J357)/360)*I357)/0.05,0)*0.05</f>
        <v>#REF!</v>
      </c>
      <c r="M357" s="71">
        <v>2013</v>
      </c>
      <c r="N357" s="66" t="e">
        <f>IF(#REF!&lt;41275,41275,IF(#REF!&gt;41639,0,#REF!))</f>
        <v>#REF!</v>
      </c>
      <c r="O357" s="67" t="e">
        <f t="shared" si="45"/>
        <v>#REF!</v>
      </c>
      <c r="P357" s="66" t="e">
        <f>IF(#REF!&gt;41639,41639,IF(#REF!&lt;41275,0,#REF!))</f>
        <v>#REF!</v>
      </c>
      <c r="Q357" s="67" t="e">
        <f t="shared" si="46"/>
        <v>#REF!</v>
      </c>
      <c r="R357" s="68" t="e">
        <f t="shared" si="47"/>
        <v>#REF!</v>
      </c>
      <c r="S357" s="68" t="e">
        <f t="shared" si="48"/>
        <v>#REF!</v>
      </c>
      <c r="T357" s="69">
        <v>0</v>
      </c>
      <c r="U357" s="70" t="e">
        <f>ROUND((((#REF!*T357)/360)*S357)/0.05,0)*0.05</f>
        <v>#REF!</v>
      </c>
    </row>
    <row r="358" spans="3:21">
      <c r="C358" s="71">
        <v>2014</v>
      </c>
      <c r="D358" s="66" t="e">
        <f>IF(#REF!&lt;41640,41640,IF(#REF!&gt;42004,0,#REF!))</f>
        <v>#REF!</v>
      </c>
      <c r="E358" s="67" t="e">
        <f t="shared" si="41"/>
        <v>#REF!</v>
      </c>
      <c r="F358" s="66" t="e">
        <f>IF(#REF!&gt;42004,42004,IF(#REF!&lt;41640,0,#REF!))</f>
        <v>#REF!</v>
      </c>
      <c r="G358" s="67" t="e">
        <f t="shared" si="42"/>
        <v>#REF!</v>
      </c>
      <c r="H358" s="68" t="e">
        <f t="shared" si="43"/>
        <v>#REF!</v>
      </c>
      <c r="I358" s="68" t="e">
        <f t="shared" si="44"/>
        <v>#REF!</v>
      </c>
      <c r="J358" s="69">
        <v>0</v>
      </c>
      <c r="K358" s="70" t="e">
        <f>ROUND((((#REF!*J358)/360)*I358)/0.05,0)*0.05</f>
        <v>#REF!</v>
      </c>
      <c r="M358" s="71">
        <v>2014</v>
      </c>
      <c r="N358" s="66" t="e">
        <f>IF(#REF!&lt;41640,41640,IF(#REF!&gt;42004,0,#REF!))</f>
        <v>#REF!</v>
      </c>
      <c r="O358" s="67" t="e">
        <f t="shared" si="45"/>
        <v>#REF!</v>
      </c>
      <c r="P358" s="66" t="e">
        <f>IF(#REF!&gt;42004,42004,IF(#REF!&lt;41640,0,#REF!))</f>
        <v>#REF!</v>
      </c>
      <c r="Q358" s="67" t="e">
        <f t="shared" si="46"/>
        <v>#REF!</v>
      </c>
      <c r="R358" s="68" t="e">
        <f t="shared" si="47"/>
        <v>#REF!</v>
      </c>
      <c r="S358" s="68" t="e">
        <f t="shared" si="48"/>
        <v>#REF!</v>
      </c>
      <c r="T358" s="69">
        <v>0</v>
      </c>
      <c r="U358" s="70" t="e">
        <f>ROUND((((#REF!*T358)/360)*S358)/0.05,0)*0.05</f>
        <v>#REF!</v>
      </c>
    </row>
    <row r="359" spans="3:21">
      <c r="C359" s="71">
        <v>2015</v>
      </c>
      <c r="D359" s="66" t="e">
        <f>IF(#REF!&lt;42005,42005,IF(#REF!&gt;42369,0,#REF!))</f>
        <v>#REF!</v>
      </c>
      <c r="E359" s="67" t="e">
        <f t="shared" si="41"/>
        <v>#REF!</v>
      </c>
      <c r="F359" s="66" t="e">
        <f>IF(#REF!&gt;42369,42369,IF(#REF!&lt;42005,0,#REF!))</f>
        <v>#REF!</v>
      </c>
      <c r="G359" s="67" t="e">
        <f t="shared" si="42"/>
        <v>#REF!</v>
      </c>
      <c r="H359" s="68" t="e">
        <f t="shared" si="43"/>
        <v>#REF!</v>
      </c>
      <c r="I359" s="68" t="e">
        <f t="shared" si="44"/>
        <v>#REF!</v>
      </c>
      <c r="J359" s="69">
        <v>0</v>
      </c>
      <c r="K359" s="70" t="e">
        <f>ROUND((((#REF!*J359)/360)*I359)/0.05,0)*0.05</f>
        <v>#REF!</v>
      </c>
      <c r="M359" s="71">
        <v>2015</v>
      </c>
      <c r="N359" s="66" t="e">
        <f>IF(#REF!&lt;42005,42005,IF(#REF!&gt;42369,0,#REF!))</f>
        <v>#REF!</v>
      </c>
      <c r="O359" s="67" t="e">
        <f t="shared" si="45"/>
        <v>#REF!</v>
      </c>
      <c r="P359" s="66" t="e">
        <f>IF(#REF!&gt;42369,42369,IF(#REF!&lt;42005,0,#REF!))</f>
        <v>#REF!</v>
      </c>
      <c r="Q359" s="67" t="e">
        <f t="shared" si="46"/>
        <v>#REF!</v>
      </c>
      <c r="R359" s="68" t="e">
        <f t="shared" si="47"/>
        <v>#REF!</v>
      </c>
      <c r="S359" s="68" t="e">
        <f t="shared" si="48"/>
        <v>#REF!</v>
      </c>
      <c r="T359" s="69">
        <v>0</v>
      </c>
      <c r="U359" s="70" t="e">
        <f>ROUND((((#REF!*T359)/360)*S359)/0.05,0)*0.05</f>
        <v>#REF!</v>
      </c>
    </row>
    <row r="360" spans="3:21">
      <c r="C360" s="71">
        <v>2016</v>
      </c>
      <c r="D360" s="66" t="e">
        <f>IF(#REF!&lt;42370,42370,IF(#REF!&gt;42735,0,#REF!))</f>
        <v>#REF!</v>
      </c>
      <c r="E360" s="67" t="e">
        <f t="shared" si="41"/>
        <v>#REF!</v>
      </c>
      <c r="F360" s="66" t="e">
        <f>IF(#REF!&gt;42735,42735,IF(#REF!&lt;42370,0,#REF!))</f>
        <v>#REF!</v>
      </c>
      <c r="G360" s="67" t="e">
        <f t="shared" si="42"/>
        <v>#REF!</v>
      </c>
      <c r="H360" s="68" t="e">
        <f t="shared" si="43"/>
        <v>#REF!</v>
      </c>
      <c r="I360" s="68" t="e">
        <f t="shared" si="44"/>
        <v>#REF!</v>
      </c>
      <c r="J360" s="69">
        <v>0</v>
      </c>
      <c r="K360" s="70" t="e">
        <f>ROUND((((#REF!*J360)/360)*I360)/0.05,0)*0.05</f>
        <v>#REF!</v>
      </c>
      <c r="M360" s="71">
        <v>2016</v>
      </c>
      <c r="N360" s="66" t="e">
        <f>IF(#REF!&lt;42370,42370,IF(#REF!&gt;42735,0,#REF!))</f>
        <v>#REF!</v>
      </c>
      <c r="O360" s="67" t="e">
        <f t="shared" si="45"/>
        <v>#REF!</v>
      </c>
      <c r="P360" s="66" t="e">
        <f>IF(#REF!&gt;42735,42735,IF(#REF!&lt;42370,0,#REF!))</f>
        <v>#REF!</v>
      </c>
      <c r="Q360" s="67" t="e">
        <f t="shared" si="46"/>
        <v>#REF!</v>
      </c>
      <c r="R360" s="68" t="e">
        <f t="shared" si="47"/>
        <v>#REF!</v>
      </c>
      <c r="S360" s="68" t="e">
        <f t="shared" si="48"/>
        <v>#REF!</v>
      </c>
      <c r="T360" s="69">
        <v>0</v>
      </c>
      <c r="U360" s="70" t="e">
        <f>ROUND((((#REF!*T360)/360)*S360)/0.05,0)*0.05</f>
        <v>#REF!</v>
      </c>
    </row>
    <row r="361" spans="3:21">
      <c r="C361" s="71">
        <v>2017</v>
      </c>
      <c r="D361" s="66" t="e">
        <f>IF(#REF!&lt;42736,42736,IF(#REF!&gt;43100,0,#REF!))</f>
        <v>#REF!</v>
      </c>
      <c r="E361" s="67" t="e">
        <f t="shared" si="41"/>
        <v>#REF!</v>
      </c>
      <c r="F361" s="66" t="e">
        <f>IF(#REF!&gt;43100,43100,IF(#REF!&lt;42736,0,#REF!))</f>
        <v>#REF!</v>
      </c>
      <c r="G361" s="67" t="e">
        <f t="shared" si="42"/>
        <v>#REF!</v>
      </c>
      <c r="H361" s="68" t="e">
        <f t="shared" si="43"/>
        <v>#REF!</v>
      </c>
      <c r="I361" s="68" t="e">
        <f t="shared" si="44"/>
        <v>#REF!</v>
      </c>
      <c r="J361" s="69">
        <v>0</v>
      </c>
      <c r="K361" s="70" t="e">
        <f>ROUND((((#REF!*J361)/360)*I361)/0.05,0)*0.05</f>
        <v>#REF!</v>
      </c>
      <c r="M361" s="71">
        <v>2017</v>
      </c>
      <c r="N361" s="66" t="e">
        <f>IF(#REF!&lt;42736,42736,IF(#REF!&gt;43100,0,#REF!))</f>
        <v>#REF!</v>
      </c>
      <c r="O361" s="67" t="e">
        <f t="shared" si="45"/>
        <v>#REF!</v>
      </c>
      <c r="P361" s="66" t="e">
        <f>IF(#REF!&gt;43100,43100,IF(#REF!&lt;42736,0,#REF!))</f>
        <v>#REF!</v>
      </c>
      <c r="Q361" s="67" t="e">
        <f t="shared" si="46"/>
        <v>#REF!</v>
      </c>
      <c r="R361" s="68" t="e">
        <f t="shared" si="47"/>
        <v>#REF!</v>
      </c>
      <c r="S361" s="68" t="e">
        <f t="shared" si="48"/>
        <v>#REF!</v>
      </c>
      <c r="T361" s="69">
        <v>0</v>
      </c>
      <c r="U361" s="70" t="e">
        <f>ROUND((((#REF!*T361)/360)*S361)/0.05,0)*0.05</f>
        <v>#REF!</v>
      </c>
    </row>
    <row r="362" spans="3:21">
      <c r="C362" s="71">
        <v>2018</v>
      </c>
      <c r="D362" s="66" t="e">
        <f>IF(#REF!&lt;43101,43101,IF(#REF!&gt;43465,0,#REF!))</f>
        <v>#REF!</v>
      </c>
      <c r="E362" s="67" t="e">
        <f t="shared" si="41"/>
        <v>#REF!</v>
      </c>
      <c r="F362" s="66" t="e">
        <f>IF(#REF!&gt;43465,43465,IF(#REF!&lt;43101,0,#REF!))</f>
        <v>#REF!</v>
      </c>
      <c r="G362" s="67" t="e">
        <f t="shared" si="42"/>
        <v>#REF!</v>
      </c>
      <c r="H362" s="68" t="e">
        <f t="shared" si="43"/>
        <v>#REF!</v>
      </c>
      <c r="I362" s="68" t="e">
        <f t="shared" si="44"/>
        <v>#REF!</v>
      </c>
      <c r="J362" s="69">
        <v>0</v>
      </c>
      <c r="K362" s="70" t="e">
        <f>ROUND((((#REF!*J362)/360)*I362)/0.05,0)*0.05</f>
        <v>#REF!</v>
      </c>
      <c r="M362" s="71">
        <v>2018</v>
      </c>
      <c r="N362" s="66" t="e">
        <f>IF(#REF!&lt;43101,43101,IF(#REF!&gt;43465,0,#REF!))</f>
        <v>#REF!</v>
      </c>
      <c r="O362" s="67" t="e">
        <f t="shared" si="45"/>
        <v>#REF!</v>
      </c>
      <c r="P362" s="66" t="e">
        <f>IF(#REF!&gt;43465,43465,IF(#REF!&lt;43101,0,#REF!))</f>
        <v>#REF!</v>
      </c>
      <c r="Q362" s="67" t="e">
        <f t="shared" si="46"/>
        <v>#REF!</v>
      </c>
      <c r="R362" s="68" t="e">
        <f t="shared" si="47"/>
        <v>#REF!</v>
      </c>
      <c r="S362" s="68" t="e">
        <f t="shared" si="48"/>
        <v>#REF!</v>
      </c>
      <c r="T362" s="69">
        <v>0</v>
      </c>
      <c r="U362" s="70" t="e">
        <f>ROUND((((#REF!*T362)/360)*S362)/0.05,0)*0.05</f>
        <v>#REF!</v>
      </c>
    </row>
    <row r="363" spans="3:21">
      <c r="C363" s="71">
        <v>2019</v>
      </c>
      <c r="D363" s="66" t="e">
        <f>IF(#REF!&lt;43466,43466,IF(#REF!&gt;43830,0,#REF!))</f>
        <v>#REF!</v>
      </c>
      <c r="E363" s="67" t="e">
        <f t="shared" si="41"/>
        <v>#REF!</v>
      </c>
      <c r="F363" s="66" t="e">
        <f>IF(#REF!&gt;43830,43830,IF(#REF!&lt;43466,0,#REF!))</f>
        <v>#REF!</v>
      </c>
      <c r="G363" s="67" t="e">
        <f t="shared" si="42"/>
        <v>#REF!</v>
      </c>
      <c r="H363" s="68" t="e">
        <f t="shared" si="43"/>
        <v>#REF!</v>
      </c>
      <c r="I363" s="68" t="e">
        <f t="shared" si="44"/>
        <v>#REF!</v>
      </c>
      <c r="J363" s="69">
        <v>0</v>
      </c>
      <c r="K363" s="70" t="e">
        <f>ROUND((((#REF!*J363)/360)*I363)/0.05,0)*0.05</f>
        <v>#REF!</v>
      </c>
      <c r="M363" s="71">
        <v>2019</v>
      </c>
      <c r="N363" s="66" t="e">
        <f>IF(#REF!&lt;43466,43466,IF(#REF!&gt;43830,0,#REF!))</f>
        <v>#REF!</v>
      </c>
      <c r="O363" s="67" t="e">
        <f t="shared" si="45"/>
        <v>#REF!</v>
      </c>
      <c r="P363" s="66" t="e">
        <f>IF(#REF!&gt;43830,43830,IF(#REF!&lt;43466,0,#REF!))</f>
        <v>#REF!</v>
      </c>
      <c r="Q363" s="67" t="e">
        <f t="shared" si="46"/>
        <v>#REF!</v>
      </c>
      <c r="R363" s="68" t="e">
        <f t="shared" si="47"/>
        <v>#REF!</v>
      </c>
      <c r="S363" s="68" t="e">
        <f t="shared" si="48"/>
        <v>#REF!</v>
      </c>
      <c r="T363" s="69">
        <v>0</v>
      </c>
      <c r="U363" s="70" t="e">
        <f>ROUND((((#REF!*T363)/360)*S363)/0.05,0)*0.05</f>
        <v>#REF!</v>
      </c>
    </row>
    <row r="364" spans="3:21">
      <c r="C364" s="71">
        <v>2020</v>
      </c>
      <c r="D364" s="66" t="e">
        <f>IF(#REF!&lt;43831,43831,IF(#REF!&gt;44196,0,#REF!))</f>
        <v>#REF!</v>
      </c>
      <c r="E364" s="67" t="e">
        <f t="shared" si="41"/>
        <v>#REF!</v>
      </c>
      <c r="F364" s="66" t="e">
        <f>IF(#REF!&gt;44196,44196,IF(#REF!&lt;43831,0,#REF!))</f>
        <v>#REF!</v>
      </c>
      <c r="G364" s="67" t="e">
        <f t="shared" si="42"/>
        <v>#REF!</v>
      </c>
      <c r="H364" s="68" t="e">
        <f t="shared" si="43"/>
        <v>#REF!</v>
      </c>
      <c r="I364" s="68" t="e">
        <f t="shared" si="44"/>
        <v>#REF!</v>
      </c>
      <c r="J364" s="69">
        <v>0</v>
      </c>
      <c r="K364" s="70" t="e">
        <f>ROUND((((#REF!*J364)/360)*I364)/0.05,0)*0.05</f>
        <v>#REF!</v>
      </c>
      <c r="M364" s="71">
        <v>2020</v>
      </c>
      <c r="N364" s="66" t="e">
        <f>IF(#REF!&lt;43831,43831,IF(#REF!&gt;44196,0,#REF!))</f>
        <v>#REF!</v>
      </c>
      <c r="O364" s="67" t="e">
        <f t="shared" si="45"/>
        <v>#REF!</v>
      </c>
      <c r="P364" s="66" t="e">
        <f>IF(#REF!&gt;44196,44196,IF(#REF!&lt;43831,0,#REF!))</f>
        <v>#REF!</v>
      </c>
      <c r="Q364" s="67" t="e">
        <f t="shared" si="46"/>
        <v>#REF!</v>
      </c>
      <c r="R364" s="68" t="e">
        <f t="shared" si="47"/>
        <v>#REF!</v>
      </c>
      <c r="S364" s="68" t="e">
        <f t="shared" si="48"/>
        <v>#REF!</v>
      </c>
      <c r="T364" s="69">
        <v>0</v>
      </c>
      <c r="U364" s="70" t="e">
        <f>ROUND((((#REF!*T364)/360)*S364)/0.05,0)*0.05</f>
        <v>#REF!</v>
      </c>
    </row>
    <row r="366" spans="3:21" hidden="1"/>
    <row r="367" spans="3:21" hidden="1"/>
    <row r="368" spans="3:21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3:21" hidden="1"/>
    <row r="386" spans="3:21" hidden="1"/>
    <row r="388" spans="3:21">
      <c r="C388" s="146" t="s">
        <v>17</v>
      </c>
      <c r="D388" s="146"/>
      <c r="E388" s="146" t="s">
        <v>14</v>
      </c>
      <c r="F388" s="146"/>
      <c r="G388" s="146" t="s">
        <v>15</v>
      </c>
      <c r="H388" s="146"/>
      <c r="I388" s="146" t="s">
        <v>16</v>
      </c>
      <c r="J388" s="146"/>
    </row>
    <row r="389" spans="3:21" ht="14.25">
      <c r="C389" s="43" t="e">
        <f>ROUNDDOWN(#REF!/100,0)*100</f>
        <v>#REF!</v>
      </c>
      <c r="D389" s="44" t="e">
        <f>ROUNDDOWN(#REF!/100,0)*100</f>
        <v>#REF!</v>
      </c>
      <c r="E389" s="45"/>
      <c r="F389" s="45"/>
      <c r="G389" s="45"/>
      <c r="H389" s="45"/>
      <c r="I389" s="46"/>
      <c r="J389" s="46"/>
      <c r="K389" s="46"/>
    </row>
    <row r="390" spans="3:21" ht="14.25">
      <c r="C390" s="47" t="e">
        <f>IF((ROUND(IF(C389&lt;=0,0,IF(C389&lt;EB!$A$4,C389*EB!$B$3,IF(C389&lt;EB!$A$17,VLOOKUP(C389,EB!$A$4:'EB'!$D$17,4)+(C389-VLOOKUP(C389,EB!$A$4:'EB'!$D$17,1))*VLOOKUP(C389,EB!$A$4:'EB'!$D$17,2),C389*EB!$B$17)))/0.05,0)*0.05)&lt;=25,0,(ROUND(IF(C389&lt;=0,0,IF(C389&lt;EB!$A$4,C389*EB!$B$3,IF(C389&lt;EB!$A$17,VLOOKUP(C389,EB!$A$4:'EB'!$D$17,4)+(C389-VLOOKUP(C389,EB!$A$4:'EB'!$D$17,1))*VLOOKUP(C389,EB!$A$4:'EB'!$D$17,2),C389*EB!$B$17)))/0.05,0)*0.05))</f>
        <v>#REF!</v>
      </c>
      <c r="D390" s="47" t="e">
        <f>IF((ROUND(IF(C389&lt;=0,0,IF(C389&lt;EB!$F$4,C389*EB!$G$3,IF(C389&lt;EB!$F$14,VLOOKUP(C389,EB!$F$4:'EB'!$I$14,4)+(C389-VLOOKUP(C389,EB!$F$4:'EB'!$I$14,1))*VLOOKUP(C389,EB!$F$4:'EB'!$I$14,2),C389*EB!$G$14)))/0.05,0)*0.05)&lt;=25,0,(ROUND(IF(C389&lt;=0,0,IF(C389&lt;EB!$F$4,C389*EB!$G$3,IF(C389&lt;EB!$F$14,VLOOKUP(C389,EB!$F$4:'EB'!$I$14,4)+(C389-VLOOKUP(C389,EB!$F$4:'EB'!$I$14,1))*VLOOKUP(C389,EB!$F$4:'EB'!$I$14,2),C389*EB!$G$14)))/0.05,0)*0.05))</f>
        <v>#REF!</v>
      </c>
      <c r="E390" s="47" t="e">
        <f>IF((ROUND(IF(C389&lt;=0,0,IF(C389&lt;EB!$A$24,C389*EB!$B$23,IF(C389&lt;EB!$A$38,VLOOKUP(C389,EB!$A$24:'EB'!$D$38,4)+(C389-VLOOKUP(C389,EB!$A$24:'EB'!$D$38,1))*VLOOKUP(C389,EB!$A$24:'EB'!$D$38,2),C389*EB!$B$38)))/0.05,0)*0.05)&lt;=25,0,(ROUND(IF(C389&lt;=0,0,IF(C389&lt;EB!$A$24,C389*EB!$B$23,IF(C389&lt;EB!$A$38,VLOOKUP(C389,EB!$A$24:'EB'!$D$38,4)+(C389-VLOOKUP(C389,EB!$A$24:'EB'!$D$38,1))*VLOOKUP(C389,EB!$A$24:'EB'!$D$38,2),C389*EB!$B$38)))/0.05,0)*0.05))</f>
        <v>#REF!</v>
      </c>
      <c r="F390" s="47" t="e">
        <f>IF((ROUND(IF(C389&lt;=0,0,IF(C389&lt;EB!$F$24,C389*EB!$G$23,IF(C389&lt;EB!$F$34,VLOOKUP(C389,EB!$F$24:'EB'!$I$34,4)+(C389-VLOOKUP(C389,EB!$F$24:'EB'!$I$34,1))*VLOOKUP(C389,EB!$F$24:'EB'!$I$34,2),C389*EB!$G$34)))/0.05,0)*0.05)&lt;=25,0,(ROUND(IF(C389&lt;=0,0,IF(C389&lt;EB!$F$24,C389*EB!$G$23,IF(C389&lt;EB!$F$34,VLOOKUP(C389,EB!$F$24:'EB'!$I$34,4)+(C389-VLOOKUP(C389,EB!$F$24:'EB'!$I$34,1))*VLOOKUP(C389,EB!$F$24:'EB'!$I$34,2),C389*EB!$G$34)))/0.05,0)*0.05))</f>
        <v>#REF!</v>
      </c>
      <c r="G390" s="47" t="e">
        <f>IF((ROUND(IF(C389&lt;=0,0,IF(C389&lt;EB!$A$45,C389*EB!$B$44,IF(C389&lt;EB!$A$58,VLOOKUP(C389,EB!$A$45:'EB'!$D$58,4)+(C389-VLOOKUP(C389,EB!$A$45:'EB'!$D$58,1))*VLOOKUP(C389,EB!$A$45:'EB'!$D$58,2),C389*EB!$B$58)))/0.05,0)*0.05)&lt;=25,0,(ROUND(IF(C389&lt;=0,0,IF(C389&lt;EB!$A$45,C389*EB!$B$44,IF(C389&lt;EB!$A$58,VLOOKUP(C389,EB!$A$45:'EB'!$D$58,4)+(C389-VLOOKUP(C389,EB!$A$45:'EB'!$D$58,1))*VLOOKUP(C389,EB!$A$45:'EB'!$D$58,2),C389*EB!$B$58)))/0.05,0)*0.05))</f>
        <v>#REF!</v>
      </c>
      <c r="H390" s="47" t="e">
        <f>IF((ROUND(IF(C389&lt;=0,0,IF(C389&lt;EB!$F$45,C389*EB!$G$44,IF(C389&lt;EB!$F$55,VLOOKUP(C389,EB!$F$45:'EB'!$I$55,4)+(C389-VLOOKUP(C389,EB!$F$45:'EB'!$I$55,1))*VLOOKUP(C389,EB!$F$45:'EB'!$I$55,2),C389*EB!$G$55)))/0.05,0)*0.05)&lt;=25,0,(ROUND(IF(C389&lt;=0,0,IF(C389&lt;EB!$F$45,C389*EB!$G$44,IF(C389&lt;EB!$F$55,VLOOKUP(C389,EB!$F$45:'EB'!$I$55,4)+(C389-VLOOKUP(C389,EB!$F$45:'EB'!$I$55,1))*VLOOKUP(C389,EB!$F$45:'EB'!$I$55,2),C389*EB!$G$55)))/0.05,0)*0.05))</f>
        <v>#REF!</v>
      </c>
      <c r="I390" s="48" t="e">
        <f>IF((ROUND(IF(C389&lt;=0,0,IF(C389&lt;EB!$A$65,C389*EB!$B$64,IF(C389&lt;EB!$A$78,VLOOKUP(C389,EB!$A$65:'EB'!$D$78,4)+(C389-VLOOKUP(C389,EB!$A$65:'EB'!$D$78,1))*VLOOKUP(C389,EB!$A$65:'EB'!$D$78,2),C389*EB!$B$78)))/0.05,0)*0.05)&lt;=25,0,(ROUND(IF(C389&lt;=0,0,IF(C389&lt;EB!$A$65,C389*EB!$B$64,IF(C389&lt;EB!$A$78,VLOOKUP(C389,EB!$A$65:'EB'!$D$78,4)+(C389-VLOOKUP(C389,EB!$A$65:'EB'!$D$78,1))*VLOOKUP(C389,EB!$A$65:'EB'!$D$78,2),C389*EB!$B$78)))/0.05,0)*0.05))</f>
        <v>#REF!</v>
      </c>
      <c r="J390" s="48" t="e">
        <f>IF((ROUND(IF(C389&lt;=0,0,IF(C389&lt;EB!$F$65,C389*EB!$G$64,IF(C389&lt;EB!$F$75,VLOOKUP(C389,EB!$F$65:'EB'!$I$75,4)+(C389-VLOOKUP(C389,EB!$F$65:'EB'!$I$75,1))*VLOOKUP(C389,EB!$F$65:'EB'!$I$75,2),C389*EB!$G$75)))/0.05,0)*0.05)&lt;=25,0,(ROUND(IF(C389&lt;=0,0,IF(C389&lt;EB!$F$65,C389*EB!$G$64,IF(C389&lt;EB!$F$75,VLOOKUP(C389,EB!$F$65:'EB'!$I$75,4)+(C389-VLOOKUP(C389,EB!$F$65:'EB'!$I$75,1))*VLOOKUP(C389,EB!$F$65:'EB'!$I$75,2),C389*EB!$G$75)))/0.05,0)*0.05))</f>
        <v>#REF!</v>
      </c>
      <c r="K390" s="49"/>
    </row>
    <row r="391" spans="3:21" ht="14.25">
      <c r="C391" s="50" t="e">
        <f>IF((ROUND(IF(D389&lt;=0,0,IF(D389&lt;EB!$A$4,D389*EB!$B$3,IF(D389&lt;EB!$A$17,VLOOKUP(D389,EB!$A$4:'EB'!$D$17,4)+(D389-VLOOKUP(D389,EB!$A$4:'EB'!$D$17,1))*VLOOKUP(D389,EB!$A$4:'EB'!$D$17,2),D389*EB!$B$17)))/0.05,0)*0.05)&lt;=25,0,(ROUND(IF(D389&lt;=0,0,IF(D389&lt;EB!$A$4,D389*EB!$B$3,IF(D389&lt;EB!$A$17,VLOOKUP(D389,EB!$A$4:'EB'!$D$17,4)+(D389-VLOOKUP(D389,EB!$A$4:'EB'!$D$17,1))*VLOOKUP(D389,EB!$A$4:'EB'!$D$17,2),D389*EB!$B$17)))/0.05,0)*0.05))</f>
        <v>#REF!</v>
      </c>
      <c r="D391" s="50" t="e">
        <f>IF((ROUND(IF(D389&lt;=0,0,IF(D389&lt;EB!$F$4,D389*EB!$G$3,IF(D389&lt;EB!$F$14,VLOOKUP(D389,EB!$F$4:'EB'!$I$14,4)+(D389-VLOOKUP(D389,EB!$F$4:'EB'!$I$14,1))*VLOOKUP(D389,EB!$F$4:'EB'!$I$14,2),D389*EB!$G$14)))/0.05,0)*0.05)&lt;=25,0,(ROUND(IF(D389&lt;=0,0,IF(D389&lt;EB!$F$4,D389*EB!$G$3,IF(D389&lt;EB!$F$14,VLOOKUP(D389,EB!$F$4:'EB'!$I$14,4)+(D389-VLOOKUP(D389,EB!$F$4:'EB'!$I$14,1))*VLOOKUP(D389,EB!$F$4:'EB'!$I$14,2),D389*EB!$G$14)))/0.05,0)*0.05))</f>
        <v>#REF!</v>
      </c>
      <c r="E391" s="50" t="e">
        <f>IF((ROUND(IF(D389&lt;=0,0,IF(D389&lt;EB!$A$24,D389*EB!$B$23,IF(D389&lt;EB!$A$38,VLOOKUP(D389,EB!$A$24:'EB'!$D$38,4)+(D389-VLOOKUP(D389,EB!$A$24:'EB'!$D$38,1))*VLOOKUP(D389,EB!$A$24:'EB'!$D$38,2),D389*EB!$B$38)))/0.05,0)*0.05)&lt;=25,0,(ROUND(IF(D389&lt;=0,0,IF(D389&lt;EB!$A$24,D389*EB!$B$23,IF(D389&lt;EB!$A$38,VLOOKUP(D389,EB!$A$24:'EB'!$D$38,4)+(D389-VLOOKUP(D389,EB!$A$24:'EB'!$D$38,1))*VLOOKUP(D389,EB!$A$24:'EB'!$D$38,2),D389*EB!$B$38)))/0.05,0)*0.05))</f>
        <v>#REF!</v>
      </c>
      <c r="F391" s="50" t="e">
        <f>IF((ROUND(IF(D389&lt;=0,0,IF(D389&lt;EB!$F$24,D389*EB!$G$23,IF(D389&lt;EB!$F$34,VLOOKUP(D389,EB!$F$24:'EB'!$I$34,4)+(D389-VLOOKUP(D389,EB!$F$24:'EB'!$I$34,1))*VLOOKUP(D389,EB!$F$24:'EB'!$I$34,2),D389*EB!$G$34)))/0.05,0)*0.05)&lt;=25,0,(ROUND(IF(D389&lt;=0,0,IF(D389&lt;EB!$F$24,D389*EB!$G$23,IF(D389&lt;EB!$F$34,VLOOKUP(D389,EB!$F$24:'EB'!$I$34,4)+(D389-VLOOKUP(D389,EB!$F$24:'EB'!$I$34,1))*VLOOKUP(D389,EB!$F$24:'EB'!$I$34,2),D389*EB!$G$34)))/0.05,0)*0.05))</f>
        <v>#REF!</v>
      </c>
      <c r="G391" s="50" t="e">
        <f>IF((ROUND(IF(D389&lt;=0,0,IF(D389&lt;EB!$A$45,D389*EB!$B$44,IF(D389&lt;EB!$A$58,VLOOKUP(D389,EB!$A$45:'EB'!$D$58,4)+(D389-VLOOKUP(D389,EB!$A$45:'EB'!$D$58,1))*VLOOKUP(D389,EB!$A$45:'EB'!$D$58,2),D389*EB!$B$58)))/0.05,0)*0.05)&lt;=25,0,(ROUND(IF(D389&lt;=0,0,IF(D389&lt;EB!$A$45,D389*EB!$B$44,IF(D389&lt;EB!$A$58,VLOOKUP(D389,EB!$A$45:'EB'!$D$58,4)+(D389-VLOOKUP(D389,EB!$A$45:'EB'!$D$58,1))*VLOOKUP(D389,EB!$A$45:'EB'!$D$58,2),D389*EB!$B$58)))/0.05,0)*0.05))</f>
        <v>#REF!</v>
      </c>
      <c r="H391" s="50" t="e">
        <f>IF((ROUND(IF(D389&lt;=0,0,IF(D389&lt;EB!$F$45,D389*EB!$G$44,IF(D389&lt;EB!$F$55,VLOOKUP(D389,EB!$F$45:'EB'!$I$55,4)+(D389-VLOOKUP(D389,EB!$F$45:'EB'!$I$55,1))*VLOOKUP(D389,EB!$F$45:'EB'!$I$55,2),D389*EB!$G$55)))/0.05,0)*0.05)&lt;=25,0,(ROUND(IF(D389&lt;=0,0,IF(D389&lt;EB!$F$45,D389*EB!$G$44,IF(D389&lt;EB!$F$55,VLOOKUP(D389,EB!$F$45:'EB'!$I$55,4)+(D389-VLOOKUP(D389,EB!$F$45:'EB'!$I$55,1))*VLOOKUP(D389,EB!$F$45:'EB'!$I$55,2),D389*EB!$G$55)))/0.05,0)*0.05))</f>
        <v>#REF!</v>
      </c>
      <c r="I391" s="51" t="e">
        <f>IF((ROUND(IF(D389&lt;=0,0,IF(D389&lt;EB!$A$65,D389*EB!$B$64,IF(D389&lt;EB!$A$78,VLOOKUP(D389,EB!$A$65:'EB'!$D$78,4)+(D389-VLOOKUP(D389,EB!$A$65:'EB'!$D$78,1))*VLOOKUP(D389,EB!$A$65:'EB'!$D$78,2),D389*EB!$B$78)))/0.05,0)*0.05)&lt;=25,0,(ROUND(IF(D389&lt;=0,0,IF(D389&lt;EB!$A$65,D389*EB!$B$64,IF(D389&lt;EB!$A$78,VLOOKUP(D389,EB!$A$65:'EB'!$D$78,4)+(D389-VLOOKUP(D389,EB!$A$65:'EB'!$D$78,1))*VLOOKUP(D389,EB!$A$65:'EB'!$D$78,2),D389*EB!$B$78)))/0.05,0)*0.05))</f>
        <v>#REF!</v>
      </c>
      <c r="J391" s="51" t="e">
        <f>IF((ROUND(IF(D389&lt;=0,0,IF(D389&lt;EB!$F$65,D389*EB!$G$64,IF(D389&lt;EB!$F$75,VLOOKUP(D389,EB!$F$65:'EB'!$I$75,4)+(D389-VLOOKUP(D389,EB!$F$65:'EB'!$I$75,1))*VLOOKUP(D389,EB!$F$65:'EB'!$I$75,2),D389*EB!$G$75)))/0.05,0)*0.05)&lt;=25,0,(ROUND(IF(D389&lt;=0,0,IF(D389&lt;EB!$F$65,D389*EB!$G$64,IF(D389&lt;EB!$F$75,VLOOKUP(D389,EB!$F$65:'EB'!$I$75,4)+(D389-VLOOKUP(D389,EB!$F$65:'EB'!$I$75,1))*VLOOKUP(D389,EB!$F$65:'EB'!$I$75,2),D389*EB!$G$75)))/0.05,0)*0.05))</f>
        <v>#REF!</v>
      </c>
      <c r="K391" s="46"/>
    </row>
    <row r="392" spans="3:21" ht="14.25">
      <c r="C392" s="52" t="e">
        <f>ROUNDDOWN(#REF!/100,0)*100</f>
        <v>#REF!</v>
      </c>
      <c r="D392" s="53" t="e">
        <f>ROUNDDOWN(#REF!/100,0)*100</f>
        <v>#REF!</v>
      </c>
      <c r="I392" s="49"/>
      <c r="J392" s="49"/>
      <c r="K392" s="49"/>
    </row>
    <row r="393" spans="3:21" ht="14.25">
      <c r="C393" s="54" t="e">
        <f>IF((ROUND(IF(C392&lt;=0,0,IF(C392&lt;EB!$A$4,C392*EB!$B$3,IF(C392&lt;EB!$A$17,VLOOKUP(C392,EB!$A$4:'EB'!$D$17,4)+(C392-VLOOKUP(C392,EB!$A$4:'EB'!$D$17,1))*VLOOKUP(C392,EB!$A$4:'EB'!$D$17,2),C392*EB!$B$17)))/0.05,0)*0.05)&lt;=25,0,(ROUND(IF(C392&lt;=0,0,IF(C392&lt;EB!$A$4,C392*EB!$B$3,IF(C392&lt;EB!$A$17,VLOOKUP(C392,EB!$A$4:'EB'!$D$17,4)+(C392-VLOOKUP(C392,EB!$A$4:'EB'!$D$17,1))*VLOOKUP(C392,EB!$A$4:'EB'!$D$17,2),C392*EB!$B$17)))/0.05,0)*0.05))</f>
        <v>#REF!</v>
      </c>
      <c r="D393" s="54" t="e">
        <f>IF((ROUND(IF(C392&lt;=0,0,IF(C392&lt;EB!$F$4,C392*EB!$G$3,IF(C392&lt;EB!$F$14,VLOOKUP(C392,EB!$F$4:'EB'!$I$14,4)+(C392-VLOOKUP(C392,EB!$F$4:'EB'!$I$14,1))*VLOOKUP(C392,EB!$F$4:'EB'!$I$14,2),C392*EB!$G$14)))/0.05,0)*0.05)&lt;=25,0,(ROUND(IF(C392&lt;=0,0,IF(C392&lt;EB!$F$4,C392*EB!$G$3,IF(C392&lt;EB!$F$14,VLOOKUP(C392,EB!$F$4:'EB'!$I$14,4)+(C392-VLOOKUP(C392,EB!$F$4:'EB'!$I$14,1))*VLOOKUP(C392,EB!$F$4:'EB'!$I$14,2),C392*EB!$G$14)))/0.05,0)*0.05))</f>
        <v>#REF!</v>
      </c>
      <c r="E393" s="54" t="e">
        <f>IF((ROUND(IF(C392&lt;=0,0,IF(C392&lt;EB!$A$24,C392*EB!$B$23,IF(C392&lt;EB!$A$38,VLOOKUP(C392,EB!$A$24:'EB'!$D$38,4)+(C392-VLOOKUP(C392,EB!$A$24:'EB'!$D$38,1))*VLOOKUP(C392,EB!$A$24:'EB'!$D$38,2),C392*EB!$B$38)))/0.05,0)*0.05)&lt;=25,0,(ROUND(IF(C392&lt;=0,0,IF(C392&lt;EB!$A$24,C392*EB!$B$23,IF(C392&lt;EB!$A$38,VLOOKUP(C392,EB!$A$24:'EB'!$D$38,4)+(C392-VLOOKUP(C392,EB!$A$24:'EB'!$D$38,1))*VLOOKUP(C392,EB!$A$24:'EB'!$D$38,2),C392*EB!$B$38)))/0.05,0)*0.05))</f>
        <v>#REF!</v>
      </c>
      <c r="F393" s="54" t="e">
        <f>IF((ROUND(IF(C392&lt;=0,0,IF(C392&lt;EB!$F$24,C392*EB!$G$23,IF(C392&lt;EB!$F$34,VLOOKUP(C392,EB!$F$24:'EB'!$I$34,4)+(C392-VLOOKUP(C392,EB!$F$24:'EB'!$I$34,1))*VLOOKUP(C392,EB!$F$24:'EB'!$I$34,2),C392*EB!$G$34)))/0.05,0)*0.05)&lt;=25,0,(ROUND(IF(C392&lt;=0,0,IF(C392&lt;EB!$F$24,C392*EB!$G$23,IF(C392&lt;EB!$F$34,VLOOKUP(C392,EB!$F$24:'EB'!$I$34,4)+(C392-VLOOKUP(C392,EB!$F$24:'EB'!$I$34,1))*VLOOKUP(C392,EB!$F$24:'EB'!$I$34,2),C392*EB!$G$34)))/0.05,0)*0.05))</f>
        <v>#REF!</v>
      </c>
      <c r="G393" s="54" t="e">
        <f>IF((ROUND(IF(C392&lt;=0,0,IF(C392&lt;EB!$A$45,C392*EB!$B$44,IF(C392&lt;EB!$A$58,VLOOKUP(C392,EB!$A$45:'EB'!$D$58,4)+(C392-VLOOKUP(C392,EB!$A$45:'EB'!$D$58,1))*VLOOKUP(C392,EB!$A$45:'EB'!$D$58,2),C392*EB!$B$58)))/0.05,0)*0.05)&lt;=25,0,(ROUND(IF(C392&lt;=0,0,IF(C392&lt;EB!$A$45,C392*EB!$B$44,IF(C392&lt;EB!$A$58,VLOOKUP(C392,EB!$A$45:'EB'!$D$58,4)+(C392-VLOOKUP(C392,EB!$A$45:'EB'!$D$58,1))*VLOOKUP(C392,EB!$A$45:'EB'!$D$58,2),C392*EB!$B$58)))/0.05,0)*0.05))</f>
        <v>#REF!</v>
      </c>
      <c r="H393" s="54" t="e">
        <f>IF((ROUND(IF(C392&lt;=0,0,IF(C392&lt;EB!$F$45,C392*EB!$G$44,IF(C392&lt;EB!$F$55,VLOOKUP(C392,EB!$F$45:'EB'!$I$55,4)+(C392-VLOOKUP(C392,EB!$F$45:'EB'!$I$55,1))*VLOOKUP(C392,EB!$F$45:'EB'!$I$55,2),C392*EB!$G$55)))/0.05,0)*0.05)&lt;=25,0,(ROUND(IF(C392&lt;=0,0,IF(C392&lt;EB!$F$45,C392*EB!$G$44,IF(C392&lt;EB!$F$55,VLOOKUP(C392,EB!$F$45:'EB'!$I$55,4)+(C392-VLOOKUP(C392,EB!$F$45:'EB'!$I$55,1))*VLOOKUP(C392,EB!$F$45:'EB'!$I$55,2),C392*EB!$G$55)))/0.05,0)*0.05))</f>
        <v>#REF!</v>
      </c>
      <c r="I393" s="55" t="e">
        <f>IF((ROUND(IF(C392&lt;=0,0,IF(C392&lt;EB!$A$65,C392*EB!$B$64,IF(C392&lt;EB!$A$78,VLOOKUP(C392,EB!$A$65:'EB'!$D$78,4)+(C392-VLOOKUP(C392,EB!$A$65:'EB'!$D$78,1))*VLOOKUP(C392,EB!$A$65:'EB'!$D$78,2),C392*EB!$B$78)))/0.05,0)*0.05)&lt;=25,0,(ROUND(IF(C392&lt;=0,0,IF(C392&lt;EB!$A$65,C392*EB!$B$64,IF(C392&lt;EB!$A$78,VLOOKUP(C392,EB!$A$65:'EB'!$D$78,4)+(C392-VLOOKUP(C392,EB!$A$65:'EB'!$D$78,1))*VLOOKUP(C392,EB!$A$65:'EB'!$D$78,2),C392*EB!$B$78)))/0.05,0)*0.05))</f>
        <v>#REF!</v>
      </c>
      <c r="J393" s="55" t="e">
        <f>IF((ROUND(IF(C392&lt;=0,0,IF(C392&lt;EB!$F$65,C392*EB!$G$64,IF(C392&lt;EB!$F$75,VLOOKUP(C392,EB!$F$65:'EB'!$I$75,4)+(C392-VLOOKUP(C392,EB!$F$65:'EB'!$I$75,1))*VLOOKUP(C392,EB!$F$65:'EB'!$I$75,2),C392*EB!$G$75)))/0.05,0)*0.05)&lt;=25,0,(ROUND(IF(C392&lt;=0,0,IF(C392&lt;EB!$F$65,C392*EB!$G$64,IF(C392&lt;EB!$F$75,VLOOKUP(C392,EB!$F$65:'EB'!$I$75,4)+(C392-VLOOKUP(C392,EB!$F$65:'EB'!$I$75,1))*VLOOKUP(C392,EB!$F$65:'EB'!$I$75,2),C392*EB!$G$75)))/0.05,0)*0.05))</f>
        <v>#REF!</v>
      </c>
      <c r="K393" s="46"/>
    </row>
    <row r="394" spans="3:21" ht="14.25">
      <c r="C394" s="56" t="e">
        <f>IF((ROUND(IF(D392&lt;=0,0,IF(D392&lt;EB!$A$4,D392*EB!$B$3,IF(D392&lt;EB!$A$17,VLOOKUP(D392,EB!$A$4:'EB'!$D$17,4)+(D392-VLOOKUP(D392,EB!$A$4:'EB'!$D$17,1))*VLOOKUP(D392,EB!$A$4:'EB'!$D$17,2),D392*EB!$B$17)))/0.05,0)*0.05)&lt;=25,0,(ROUND(IF(D392&lt;=0,0,IF(D392&lt;EB!$A$4,D392*EB!$B$3,IF(D392&lt;EB!$A$17,VLOOKUP(D392,EB!$A$4:'EB'!$D$17,4)+(D392-VLOOKUP(D392,EB!$A$4:'EB'!$D$17,1))*VLOOKUP(D392,EB!$A$4:'EB'!$D$17,2),$D392*EB!$B$17)))/0.05,0)*0.05))</f>
        <v>#REF!</v>
      </c>
      <c r="D394" s="56" t="e">
        <f>IF((ROUND(IF(D392&lt;=0,0,IF(D392&lt;EB!$F$4,D392*EB!$G$3,IF(D392&lt;EB!$F$14,VLOOKUP(D392,EB!$F$4:'EB'!$I$14,4)+(D392-VLOOKUP(D392,EB!$F$4:'EB'!$I$14,1))*VLOOKUP(D392,EB!$F$4:'EB'!$I$14,2),D392*EB!$G$14)))/0.05,0)*0.05)&lt;=25,0,(ROUND(IF(D392&lt;=0,0,IF(D392&lt;EB!$F$4,D392*EB!$G$3,IF(D392&lt;EB!$F$14,VLOOKUP(D392,EB!$F$4:'EB'!$I$14,4)+(D392-VLOOKUP(D392,EB!$F$4:'EB'!$I$14,1))*VLOOKUP(D392,EB!$F$4:'EB'!$I$14,2),D392*EB!$G$14)))/0.05,0)*0.05))</f>
        <v>#REF!</v>
      </c>
      <c r="E394" s="56" t="e">
        <f>IF((ROUND(IF(D392&lt;=0,0,IF(D392&lt;EB!$A$24,D392*EB!$B$23,IF(D392&lt;EB!$A$38,VLOOKUP(D392,EB!$A$24:'EB'!$D$38,4)+(D392-VLOOKUP(D392,EB!$A$24:'EB'!$D$38,1))*VLOOKUP(D392,EB!$A$24:'EB'!$D$38,2),D392*EB!$B$38)))/0.05,0)*0.05)&lt;=25,0,(ROUND(IF(D392&lt;=0,0,IF(D392&lt;EB!$A$24,D392*EB!$B$23,IF(D392&lt;EB!$A$38,VLOOKUP(D392,EB!$A$24:'EB'!$D$38,4)+(D392-VLOOKUP(D392,EB!$A$24:'EB'!$D$38,1))*VLOOKUP(D392,EB!$A$24:'EB'!$D$38,2),D392*EB!$B$38)))/0.05,0)*0.05))</f>
        <v>#REF!</v>
      </c>
      <c r="F394" s="56" t="e">
        <f>IF((ROUND(IF(D392&lt;=0,0,IF(D392&lt;EB!$F$24,D392*EB!$G$23,IF(D392&lt;EB!$F$34,VLOOKUP(D392,EB!$F$24:'EB'!$I$34,4)+(D392-VLOOKUP(D392,EB!$F$24:'EB'!$I$34,1))*VLOOKUP(D392,EB!$F$24:'EB'!$I$34,2),D392*EB!$G$34)))/0.05,0)*0.05)&lt;=25,0,(ROUND(IF(D392&lt;=0,0,IF(D392&lt;EB!$F$24,D392*EB!$G$23,IF(D392&lt;EB!$F$34,VLOOKUP(D392,EB!$F$24:'EB'!$I$34,4)+(D392-VLOOKUP(D392,EB!$F$24:'EB'!$I$34,1))*VLOOKUP(D392,EB!$F$24:'EB'!$I$34,2),D392*EB!$G$34)))/0.05,0)*0.05))</f>
        <v>#REF!</v>
      </c>
      <c r="G394" s="56" t="e">
        <f>IF((ROUND(IF(D392&lt;=0,0,IF(D392&lt;EB!$A$45,D392*EB!$B$44,IF(D392&lt;EB!$A$58,VLOOKUP(D392,EB!$A$45:'EB'!$D$58,4)+(D392-VLOOKUP(D392,EB!$A$45:'EB'!$D$58,1))*VLOOKUP(D392,EB!$A$45:'EB'!$D$58,2),D392*EB!$B$58)))/0.05,0)*0.05)&lt;=25,0,(ROUND(IF(D392&lt;=0,0,IF(D392&lt;EB!$A$45,D392*EB!$B$44,IF(D392&lt;EB!$A$58,VLOOKUP(D392,EB!$A$45:'EB'!$D$58,4)+(D392-VLOOKUP(D392,EB!$A$45:'EB'!$D$58,1))*VLOOKUP(D392,EB!$A$45:'EB'!$D$58,2),D392*EB!$B$58)))/0.05,0)*0.05))</f>
        <v>#REF!</v>
      </c>
      <c r="H394" s="56" t="e">
        <f>IF((ROUND(IF(D392&lt;=0,0,IF(D392&lt;EB!$F$45,D392*EB!$G$44,IF(D392&lt;EB!$F$55,VLOOKUP(D392,EB!$F$45:'EB'!$I$55,4)+(D392-VLOOKUP(D392,EB!$F$45:'EB'!$I$55,1))*VLOOKUP(D392,EB!$F$45:'EB'!$I$55,2),D392*EB!$G$55)))/0.05,0)*0.05)&lt;=25,0,(ROUND(IF(D392&lt;=0,0,IF(D392&lt;EB!$F$45,D392*EB!$G$44,IF(D392&lt;EB!$F$55,VLOOKUP(D392,EB!$F$45:'EB'!$I$55,4)+(D392-VLOOKUP(D392,EB!$F$45:'EB'!$I$55,1))*VLOOKUP(D392,EB!$F$45:'EB'!$I$55,2),D392*EB!$G$55)))/0.05,0)*0.05))</f>
        <v>#REF!</v>
      </c>
      <c r="I394" s="57" t="e">
        <f>IF((ROUND(IF(D392&lt;=0,0,IF(D392&lt;EB!$A$65,D392*EB!$B$64,IF(D392&lt;EB!$A$78,VLOOKUP(D392,EB!$A$65:'EB'!$D$78,4)+(D392-VLOOKUP(D392,EB!$A$65:'EB'!$D$78,1))*VLOOKUP(D392,EB!$A$65:'EB'!$D$78,2),D392*EB!$B$78)))/0.05,0)*0.05)&lt;=25,0,(ROUND(IF(D392&lt;=0,0,IF(D392&lt;EB!$A$65,D392*EB!$B$64,IF(D392&lt;EB!$A$78,VLOOKUP(D392,EB!$A$65:'EB'!$D$78,4)+(D392-VLOOKUP(D392,EB!$A$65:'EB'!$D$78,1))*VLOOKUP(D392,EB!$A$65:'EB'!$D$78,2),D392*EB!$B$78)))/0.05,0)*0.05))</f>
        <v>#REF!</v>
      </c>
      <c r="J394" s="57" t="e">
        <f>IF((ROUND(IF(D392&lt;=0,0,IF(D392&lt;EB!$F$65,D392*EB!$G$64,IF(D392&lt;EB!$F$75,VLOOKUP(D392,EB!$F$65:'EB'!$I$75,4)+(D392-VLOOKUP(D392,EB!$F$65:'EB'!$I$75,1))*VLOOKUP(D392,EB!$F$65:'EB'!$I$75,2),D392*EB!$G$75)))/0.05,0)*0.05)&lt;=25,0,(ROUND(IF(D392&lt;=0,0,IF(D392&lt;EB!$F$65,D392*EB!$G$64,IF(D392&lt;EB!$F$75,VLOOKUP(D392,EB!$F$65:'EB'!$I$75,4)+(D392-VLOOKUP(D392,EB!$F$65:'EB'!$I$75,1))*VLOOKUP(D392,EB!$F$65:'EB'!$I$75,2),D392*EB!$G$75)))/0.05,0)*0.05))</f>
        <v>#REF!</v>
      </c>
      <c r="K394" s="46"/>
    </row>
    <row r="395" spans="3:21" ht="14.25">
      <c r="C395" s="58"/>
      <c r="D395" s="45"/>
      <c r="E395" s="45"/>
      <c r="F395" s="45"/>
      <c r="G395" s="45"/>
      <c r="H395" s="45"/>
      <c r="I395" s="46"/>
      <c r="J395" s="46"/>
      <c r="K395" s="46"/>
    </row>
    <row r="396" spans="3:21">
      <c r="C396" s="59"/>
      <c r="D396" s="60"/>
      <c r="E396" s="61"/>
      <c r="F396" s="60"/>
      <c r="G396" s="61"/>
      <c r="H396" s="62"/>
      <c r="I396" s="62"/>
      <c r="J396" s="63"/>
      <c r="K396" s="64" t="e">
        <f>SUM(K398:K423)</f>
        <v>#REF!</v>
      </c>
      <c r="M396" s="59"/>
      <c r="N396" s="60"/>
      <c r="O396" s="61"/>
      <c r="P396" s="60"/>
      <c r="Q396" s="61"/>
      <c r="R396" s="62"/>
      <c r="S396" s="62"/>
      <c r="T396" s="63"/>
      <c r="U396" s="64" t="e">
        <f>SUM(U398:U423)</f>
        <v>#REF!</v>
      </c>
    </row>
    <row r="397" spans="3:21">
      <c r="C397" s="65"/>
      <c r="D397" s="66"/>
      <c r="E397" s="67"/>
      <c r="F397" s="66"/>
      <c r="G397" s="67"/>
      <c r="H397" s="68"/>
      <c r="I397" s="68"/>
      <c r="J397" s="69"/>
      <c r="K397" s="70"/>
      <c r="M397" s="65"/>
      <c r="N397" s="66"/>
      <c r="O397" s="67"/>
      <c r="P397" s="66"/>
      <c r="Q397" s="67"/>
      <c r="R397" s="68"/>
      <c r="S397" s="68"/>
      <c r="T397" s="69"/>
      <c r="U397" s="70"/>
    </row>
    <row r="398" spans="3:21">
      <c r="C398" s="65">
        <v>1995</v>
      </c>
      <c r="D398" s="66" t="e">
        <f>IF(#REF!&lt;34700,34700,IF(#REF!&gt;35064,0,#REF!))</f>
        <v>#REF!</v>
      </c>
      <c r="E398" s="67" t="e">
        <f t="shared" ref="E398:E423" si="49">D398</f>
        <v>#REF!</v>
      </c>
      <c r="F398" s="66" t="e">
        <f>IF(#REF!&gt;35064,35064,IF(#REF!&lt;34700,0,#REF!))</f>
        <v>#REF!</v>
      </c>
      <c r="G398" s="67" t="e">
        <f t="shared" ref="G398:G423" si="50">F398</f>
        <v>#REF!</v>
      </c>
      <c r="H398" s="68" t="e">
        <f t="shared" ref="H398:H423" si="51">DAYS360(E398,G398+1,FALSE)</f>
        <v>#REF!</v>
      </c>
      <c r="I398" s="68" t="e">
        <f t="shared" ref="I398:I423" si="52">IF(H398&lt;1,0,IF(H398&gt;360,0,H398))</f>
        <v>#REF!</v>
      </c>
      <c r="J398" s="69">
        <v>0.05</v>
      </c>
      <c r="K398" s="70" t="e">
        <f>ROUND((((#REF!*J398)/360)*I398)/0.05,0)*0.05</f>
        <v>#REF!</v>
      </c>
      <c r="M398" s="65">
        <v>1995</v>
      </c>
      <c r="N398" s="66" t="e">
        <f>IF(#REF!&lt;34700,34700,IF(#REF!&gt;35064,0,#REF!))</f>
        <v>#REF!</v>
      </c>
      <c r="O398" s="67" t="e">
        <f t="shared" ref="O398:O423" si="53">N398</f>
        <v>#REF!</v>
      </c>
      <c r="P398" s="66" t="e">
        <f>IF(#REF!&gt;35064,35064,IF(#REF!&lt;34700,0,#REF!))</f>
        <v>#REF!</v>
      </c>
      <c r="Q398" s="67" t="e">
        <f t="shared" ref="Q398:Q423" si="54">P398</f>
        <v>#REF!</v>
      </c>
      <c r="R398" s="68" t="e">
        <f t="shared" ref="R398:R423" si="55">DAYS360(O398,Q398+1,FALSE)</f>
        <v>#REF!</v>
      </c>
      <c r="S398" s="68" t="e">
        <f t="shared" ref="S398:S423" si="56">IF(R398&lt;1,0,IF(R398&gt;360,0,R398))</f>
        <v>#REF!</v>
      </c>
      <c r="T398" s="69">
        <v>0.05</v>
      </c>
      <c r="U398" s="70" t="e">
        <f>ROUND((((#REF!*T398)/360)*S398)/0.05,0)*0.05</f>
        <v>#REF!</v>
      </c>
    </row>
    <row r="399" spans="3:21">
      <c r="C399" s="65">
        <v>1996</v>
      </c>
      <c r="D399" s="66" t="e">
        <f>IF(#REF!&lt;35065,35065,IF(#REF!&gt;35430,0,#REF!))</f>
        <v>#REF!</v>
      </c>
      <c r="E399" s="67" t="e">
        <f t="shared" si="49"/>
        <v>#REF!</v>
      </c>
      <c r="F399" s="66" t="e">
        <f>IF(#REF!&gt;35430,35430,IF(#REF!&lt;35065,0,#REF!))</f>
        <v>#REF!</v>
      </c>
      <c r="G399" s="67" t="e">
        <f t="shared" si="50"/>
        <v>#REF!</v>
      </c>
      <c r="H399" s="68" t="e">
        <f t="shared" si="51"/>
        <v>#REF!</v>
      </c>
      <c r="I399" s="68" t="e">
        <f t="shared" si="52"/>
        <v>#REF!</v>
      </c>
      <c r="J399" s="69">
        <v>0.05</v>
      </c>
      <c r="K399" s="70" t="e">
        <f>ROUND((((#REF!*J399)/360)*I399)/0.05,0)*0.05</f>
        <v>#REF!</v>
      </c>
      <c r="M399" s="65">
        <v>1996</v>
      </c>
      <c r="N399" s="66" t="e">
        <f>IF(#REF!&lt;35065,35065,IF(#REF!&gt;35430,0,#REF!))</f>
        <v>#REF!</v>
      </c>
      <c r="O399" s="67" t="e">
        <f t="shared" si="53"/>
        <v>#REF!</v>
      </c>
      <c r="P399" s="66" t="e">
        <f>IF(#REF!&gt;35430,35430,IF(#REF!&lt;35065,0,#REF!))</f>
        <v>#REF!</v>
      </c>
      <c r="Q399" s="67" t="e">
        <f t="shared" si="54"/>
        <v>#REF!</v>
      </c>
      <c r="R399" s="68" t="e">
        <f t="shared" si="55"/>
        <v>#REF!</v>
      </c>
      <c r="S399" s="68" t="e">
        <f t="shared" si="56"/>
        <v>#REF!</v>
      </c>
      <c r="T399" s="69">
        <v>0.05</v>
      </c>
      <c r="U399" s="70" t="e">
        <f>ROUND((((#REF!*T399)/360)*S399)/0.05,0)*0.05</f>
        <v>#REF!</v>
      </c>
    </row>
    <row r="400" spans="3:21">
      <c r="C400" s="65">
        <v>1997</v>
      </c>
      <c r="D400" s="66" t="e">
        <f>IF(#REF!&lt;35431,35431,IF(#REF!&gt;35795,0,#REF!))</f>
        <v>#REF!</v>
      </c>
      <c r="E400" s="67" t="e">
        <f t="shared" si="49"/>
        <v>#REF!</v>
      </c>
      <c r="F400" s="66" t="e">
        <f>IF(#REF!&gt;35795,35795,IF(#REF!&lt;35431,0,#REF!))</f>
        <v>#REF!</v>
      </c>
      <c r="G400" s="67" t="e">
        <f t="shared" si="50"/>
        <v>#REF!</v>
      </c>
      <c r="H400" s="68" t="e">
        <f t="shared" si="51"/>
        <v>#REF!</v>
      </c>
      <c r="I400" s="68" t="e">
        <f t="shared" si="52"/>
        <v>#REF!</v>
      </c>
      <c r="J400" s="69">
        <v>0.05</v>
      </c>
      <c r="K400" s="70" t="e">
        <f>ROUND((((#REF!*J400)/360)*I400)/0.05,0)*0.05</f>
        <v>#REF!</v>
      </c>
      <c r="M400" s="65">
        <v>1997</v>
      </c>
      <c r="N400" s="66" t="e">
        <f>IF(#REF!&lt;35431,35431,IF(#REF!&gt;35795,0,#REF!))</f>
        <v>#REF!</v>
      </c>
      <c r="O400" s="67" t="e">
        <f t="shared" si="53"/>
        <v>#REF!</v>
      </c>
      <c r="P400" s="66" t="e">
        <f>IF(#REF!&gt;35795,35795,IF(#REF!&lt;35431,0,#REF!))</f>
        <v>#REF!</v>
      </c>
      <c r="Q400" s="67" t="e">
        <f t="shared" si="54"/>
        <v>#REF!</v>
      </c>
      <c r="R400" s="68" t="e">
        <f t="shared" si="55"/>
        <v>#REF!</v>
      </c>
      <c r="S400" s="68" t="e">
        <f t="shared" si="56"/>
        <v>#REF!</v>
      </c>
      <c r="T400" s="69">
        <v>0.05</v>
      </c>
      <c r="U400" s="70" t="e">
        <f>ROUND((((#REF!*T400)/360)*S400)/0.05,0)*0.05</f>
        <v>#REF!</v>
      </c>
    </row>
    <row r="401" spans="3:21">
      <c r="C401" s="65">
        <v>1998</v>
      </c>
      <c r="D401" s="66" t="e">
        <f>IF(#REF!&lt;35796,35796,IF(#REF!&gt;36160,0,#REF!))</f>
        <v>#REF!</v>
      </c>
      <c r="E401" s="67" t="e">
        <f t="shared" si="49"/>
        <v>#REF!</v>
      </c>
      <c r="F401" s="66" t="e">
        <f>IF(#REF!&gt;36160,36160,IF(#REF!&lt;35796,0,#REF!))</f>
        <v>#REF!</v>
      </c>
      <c r="G401" s="67" t="e">
        <f t="shared" si="50"/>
        <v>#REF!</v>
      </c>
      <c r="H401" s="68" t="e">
        <f t="shared" si="51"/>
        <v>#REF!</v>
      </c>
      <c r="I401" s="68" t="e">
        <f t="shared" si="52"/>
        <v>#REF!</v>
      </c>
      <c r="J401" s="69">
        <v>0.05</v>
      </c>
      <c r="K401" s="70" t="e">
        <f>ROUND((((#REF!*J401)/360)*I401)/0.05,0)*0.05</f>
        <v>#REF!</v>
      </c>
      <c r="M401" s="65">
        <v>1998</v>
      </c>
      <c r="N401" s="66" t="e">
        <f>IF(#REF!&lt;35796,35796,IF(#REF!&gt;36160,0,#REF!))</f>
        <v>#REF!</v>
      </c>
      <c r="O401" s="67" t="e">
        <f t="shared" si="53"/>
        <v>#REF!</v>
      </c>
      <c r="P401" s="66" t="e">
        <f>IF(#REF!&gt;36160,36160,IF(#REF!&lt;35796,0,#REF!))</f>
        <v>#REF!</v>
      </c>
      <c r="Q401" s="67" t="e">
        <f t="shared" si="54"/>
        <v>#REF!</v>
      </c>
      <c r="R401" s="68" t="e">
        <f t="shared" si="55"/>
        <v>#REF!</v>
      </c>
      <c r="S401" s="68" t="e">
        <f t="shared" si="56"/>
        <v>#REF!</v>
      </c>
      <c r="T401" s="69">
        <v>0.05</v>
      </c>
      <c r="U401" s="70" t="e">
        <f>ROUND((((#REF!*T401)/360)*S401)/0.05,0)*0.05</f>
        <v>#REF!</v>
      </c>
    </row>
    <row r="402" spans="3:21">
      <c r="C402" s="65">
        <v>1999</v>
      </c>
      <c r="D402" s="66" t="e">
        <f>IF(#REF!&lt;36161,36161,IF(#REF!&gt;36525,0,#REF!))</f>
        <v>#REF!</v>
      </c>
      <c r="E402" s="67" t="e">
        <f t="shared" si="49"/>
        <v>#REF!</v>
      </c>
      <c r="F402" s="66" t="e">
        <f>IF(#REF!&gt;36525,36525,IF(#REF!&lt;36161,0,#REF!))</f>
        <v>#REF!</v>
      </c>
      <c r="G402" s="67" t="e">
        <f t="shared" si="50"/>
        <v>#REF!</v>
      </c>
      <c r="H402" s="68" t="e">
        <f t="shared" si="51"/>
        <v>#REF!</v>
      </c>
      <c r="I402" s="68" t="e">
        <f t="shared" si="52"/>
        <v>#REF!</v>
      </c>
      <c r="J402" s="69">
        <v>0.04</v>
      </c>
      <c r="K402" s="70" t="e">
        <f>ROUND((((#REF!*J402)/360)*I402)/0.05,0)*0.05</f>
        <v>#REF!</v>
      </c>
      <c r="M402" s="65">
        <v>1999</v>
      </c>
      <c r="N402" s="66" t="e">
        <f>IF(#REF!&lt;36161,36161,IF(#REF!&gt;36525,0,#REF!))</f>
        <v>#REF!</v>
      </c>
      <c r="O402" s="67" t="e">
        <f t="shared" si="53"/>
        <v>#REF!</v>
      </c>
      <c r="P402" s="66" t="e">
        <f>IF(#REF!&gt;36525,36525,IF(#REF!&lt;36161,0,#REF!))</f>
        <v>#REF!</v>
      </c>
      <c r="Q402" s="67" t="e">
        <f t="shared" si="54"/>
        <v>#REF!</v>
      </c>
      <c r="R402" s="68" t="e">
        <f t="shared" si="55"/>
        <v>#REF!</v>
      </c>
      <c r="S402" s="68" t="e">
        <f t="shared" si="56"/>
        <v>#REF!</v>
      </c>
      <c r="T402" s="69">
        <v>0.04</v>
      </c>
      <c r="U402" s="70" t="e">
        <f>ROUND((((#REF!*T402)/360)*S402)/0.05,0)*0.05</f>
        <v>#REF!</v>
      </c>
    </row>
    <row r="403" spans="3:21">
      <c r="C403" s="65">
        <v>2000</v>
      </c>
      <c r="D403" s="66" t="e">
        <f>IF(#REF!&lt;36526,36526,IF(#REF!&gt;36891,0,#REF!))</f>
        <v>#REF!</v>
      </c>
      <c r="E403" s="67" t="e">
        <f t="shared" si="49"/>
        <v>#REF!</v>
      </c>
      <c r="F403" s="66" t="e">
        <f>IF(#REF!&gt;36891,36891,IF(#REF!&lt;36526,0,#REF!))</f>
        <v>#REF!</v>
      </c>
      <c r="G403" s="67" t="e">
        <f t="shared" si="50"/>
        <v>#REF!</v>
      </c>
      <c r="H403" s="68" t="e">
        <f t="shared" si="51"/>
        <v>#REF!</v>
      </c>
      <c r="I403" s="68" t="e">
        <f t="shared" si="52"/>
        <v>#REF!</v>
      </c>
      <c r="J403" s="69">
        <v>0.04</v>
      </c>
      <c r="K403" s="70" t="e">
        <f>ROUND((((#REF!*J403)/360)*I403)/0.05,0)*0.05</f>
        <v>#REF!</v>
      </c>
      <c r="M403" s="65">
        <v>2000</v>
      </c>
      <c r="N403" s="66" t="e">
        <f>IF(#REF!&lt;36526,36526,IF(#REF!&gt;36891,0,#REF!))</f>
        <v>#REF!</v>
      </c>
      <c r="O403" s="67" t="e">
        <f t="shared" si="53"/>
        <v>#REF!</v>
      </c>
      <c r="P403" s="66" t="e">
        <f>IF(#REF!&gt;36891,36891,IF(#REF!&lt;36526,0,#REF!))</f>
        <v>#REF!</v>
      </c>
      <c r="Q403" s="67" t="e">
        <f t="shared" si="54"/>
        <v>#REF!</v>
      </c>
      <c r="R403" s="68" t="e">
        <f t="shared" si="55"/>
        <v>#REF!</v>
      </c>
      <c r="S403" s="68" t="e">
        <f t="shared" si="56"/>
        <v>#REF!</v>
      </c>
      <c r="T403" s="69">
        <v>0.04</v>
      </c>
      <c r="U403" s="70" t="e">
        <f>ROUND((((#REF!*T403)/360)*S403)/0.05,0)*0.05</f>
        <v>#REF!</v>
      </c>
    </row>
    <row r="404" spans="3:21">
      <c r="C404" s="65">
        <v>2001</v>
      </c>
      <c r="D404" s="66" t="e">
        <f>IF(#REF!&lt;36892,36892,IF(#REF!&gt;37256,0,#REF!))</f>
        <v>#REF!</v>
      </c>
      <c r="E404" s="67" t="e">
        <f t="shared" si="49"/>
        <v>#REF!</v>
      </c>
      <c r="F404" s="66" t="e">
        <f>IF(#REF!&gt;37256,37256,IF(#REF!&lt;36892,0,#REF!))</f>
        <v>#REF!</v>
      </c>
      <c r="G404" s="67" t="e">
        <f t="shared" si="50"/>
        <v>#REF!</v>
      </c>
      <c r="H404" s="68" t="e">
        <f t="shared" si="51"/>
        <v>#REF!</v>
      </c>
      <c r="I404" s="68" t="e">
        <f t="shared" si="52"/>
        <v>#REF!</v>
      </c>
      <c r="J404" s="69">
        <v>4.4999999999999998E-2</v>
      </c>
      <c r="K404" s="70" t="e">
        <f>ROUND((((#REF!*J404)/360)*I404)/0.05,0)*0.05</f>
        <v>#REF!</v>
      </c>
      <c r="M404" s="65">
        <v>2001</v>
      </c>
      <c r="N404" s="66" t="e">
        <f>IF(#REF!&lt;36892,36892,IF(#REF!&gt;37256,0,#REF!))</f>
        <v>#REF!</v>
      </c>
      <c r="O404" s="67" t="e">
        <f t="shared" si="53"/>
        <v>#REF!</v>
      </c>
      <c r="P404" s="66" t="e">
        <f>IF(#REF!&gt;37256,37256,IF(#REF!&lt;36892,0,#REF!))</f>
        <v>#REF!</v>
      </c>
      <c r="Q404" s="67" t="e">
        <f t="shared" si="54"/>
        <v>#REF!</v>
      </c>
      <c r="R404" s="68" t="e">
        <f t="shared" si="55"/>
        <v>#REF!</v>
      </c>
      <c r="S404" s="68" t="e">
        <f t="shared" si="56"/>
        <v>#REF!</v>
      </c>
      <c r="T404" s="69">
        <v>4.4999999999999998E-2</v>
      </c>
      <c r="U404" s="70" t="e">
        <f>ROUND((((#REF!*T404)/360)*S404)/0.05,0)*0.05</f>
        <v>#REF!</v>
      </c>
    </row>
    <row r="405" spans="3:21">
      <c r="C405" s="65">
        <v>2002</v>
      </c>
      <c r="D405" s="66" t="e">
        <f>IF(#REF!&lt;37257,37257,IF(#REF!&gt;37621,0,#REF!))</f>
        <v>#REF!</v>
      </c>
      <c r="E405" s="67" t="e">
        <f t="shared" si="49"/>
        <v>#REF!</v>
      </c>
      <c r="F405" s="66" t="e">
        <f>IF(#REF!&gt;37621,37621,IF(#REF!&lt;37257,0,#REF!))</f>
        <v>#REF!</v>
      </c>
      <c r="G405" s="67" t="e">
        <f t="shared" si="50"/>
        <v>#REF!</v>
      </c>
      <c r="H405" s="68" t="e">
        <f t="shared" si="51"/>
        <v>#REF!</v>
      </c>
      <c r="I405" s="68" t="e">
        <f t="shared" si="52"/>
        <v>#REF!</v>
      </c>
      <c r="J405" s="69">
        <v>0.04</v>
      </c>
      <c r="K405" s="70" t="e">
        <f>ROUND((((#REF!*J405)/360)*I405)/0.05,0)*0.05</f>
        <v>#REF!</v>
      </c>
      <c r="M405" s="65">
        <v>2002</v>
      </c>
      <c r="N405" s="66" t="e">
        <f>IF(#REF!&lt;37257,37257,IF(#REF!&gt;37621,0,#REF!))</f>
        <v>#REF!</v>
      </c>
      <c r="O405" s="67" t="e">
        <f t="shared" si="53"/>
        <v>#REF!</v>
      </c>
      <c r="P405" s="66" t="e">
        <f>IF(#REF!&gt;37621,37621,IF(#REF!&lt;37257,0,#REF!))</f>
        <v>#REF!</v>
      </c>
      <c r="Q405" s="67" t="e">
        <f t="shared" si="54"/>
        <v>#REF!</v>
      </c>
      <c r="R405" s="68" t="e">
        <f t="shared" si="55"/>
        <v>#REF!</v>
      </c>
      <c r="S405" s="68" t="e">
        <f t="shared" si="56"/>
        <v>#REF!</v>
      </c>
      <c r="T405" s="69">
        <v>0.04</v>
      </c>
      <c r="U405" s="70" t="e">
        <f>ROUND((((#REF!*T405)/360)*S405)/0.05,0)*0.05</f>
        <v>#REF!</v>
      </c>
    </row>
    <row r="406" spans="3:21">
      <c r="C406" s="71">
        <v>2003</v>
      </c>
      <c r="D406" s="66" t="e">
        <f>IF(#REF!&lt;37622,37622,IF(#REF!&gt;37986,0,#REF!))</f>
        <v>#REF!</v>
      </c>
      <c r="E406" s="67" t="e">
        <f t="shared" si="49"/>
        <v>#REF!</v>
      </c>
      <c r="F406" s="66" t="e">
        <f>IF(#REF!&gt;37986,37986,IF(#REF!&lt;37622,0,#REF!))</f>
        <v>#REF!</v>
      </c>
      <c r="G406" s="67" t="e">
        <f t="shared" si="50"/>
        <v>#REF!</v>
      </c>
      <c r="H406" s="68" t="e">
        <f t="shared" si="51"/>
        <v>#REF!</v>
      </c>
      <c r="I406" s="68" t="e">
        <f t="shared" si="52"/>
        <v>#REF!</v>
      </c>
      <c r="J406" s="69">
        <v>0.04</v>
      </c>
      <c r="K406" s="70" t="e">
        <f>ROUND((((#REF!*J406)/360)*I406)/0.05,0)*0.05</f>
        <v>#REF!</v>
      </c>
      <c r="M406" s="71">
        <v>2003</v>
      </c>
      <c r="N406" s="66" t="e">
        <f>IF(#REF!&lt;37622,37622,IF(#REF!&gt;37986,0,#REF!))</f>
        <v>#REF!</v>
      </c>
      <c r="O406" s="67" t="e">
        <f t="shared" si="53"/>
        <v>#REF!</v>
      </c>
      <c r="P406" s="66" t="e">
        <f>IF(#REF!&gt;37986,37986,IF(#REF!&lt;37622,0,#REF!))</f>
        <v>#REF!</v>
      </c>
      <c r="Q406" s="67" t="e">
        <f t="shared" si="54"/>
        <v>#REF!</v>
      </c>
      <c r="R406" s="68" t="e">
        <f t="shared" si="55"/>
        <v>#REF!</v>
      </c>
      <c r="S406" s="68" t="e">
        <f t="shared" si="56"/>
        <v>#REF!</v>
      </c>
      <c r="T406" s="69">
        <v>0.04</v>
      </c>
      <c r="U406" s="70" t="e">
        <f>ROUND((((#REF!*T406)/360)*S406)/0.05,0)*0.05</f>
        <v>#REF!</v>
      </c>
    </row>
    <row r="407" spans="3:21">
      <c r="C407" s="71">
        <v>2004</v>
      </c>
      <c r="D407" s="66" t="e">
        <f>IF(#REF!&lt;37987,37987,IF(#REF!&gt;38352,0,#REF!))</f>
        <v>#REF!</v>
      </c>
      <c r="E407" s="67" t="e">
        <f t="shared" si="49"/>
        <v>#REF!</v>
      </c>
      <c r="F407" s="66" t="e">
        <f>IF(#REF!&gt;38352,38352,IF(#REF!&lt;37987,0,#REF!))</f>
        <v>#REF!</v>
      </c>
      <c r="G407" s="67" t="e">
        <f t="shared" si="50"/>
        <v>#REF!</v>
      </c>
      <c r="H407" s="68" t="e">
        <f t="shared" si="51"/>
        <v>#REF!</v>
      </c>
      <c r="I407" s="68" t="e">
        <f t="shared" si="52"/>
        <v>#REF!</v>
      </c>
      <c r="J407" s="69">
        <v>3.5000000000000003E-2</v>
      </c>
      <c r="K407" s="70" t="e">
        <f>ROUND((((#REF!*J407)/360)*I407)/0.05,0)*0.05</f>
        <v>#REF!</v>
      </c>
      <c r="M407" s="71">
        <v>2004</v>
      </c>
      <c r="N407" s="66" t="e">
        <f>IF(#REF!&lt;37987,37987,IF(#REF!&gt;38352,0,#REF!))</f>
        <v>#REF!</v>
      </c>
      <c r="O407" s="67" t="e">
        <f t="shared" si="53"/>
        <v>#REF!</v>
      </c>
      <c r="P407" s="66" t="e">
        <f>IF(#REF!&gt;38352,38352,IF(#REF!&lt;37987,0,#REF!))</f>
        <v>#REF!</v>
      </c>
      <c r="Q407" s="67" t="e">
        <f t="shared" si="54"/>
        <v>#REF!</v>
      </c>
      <c r="R407" s="68" t="e">
        <f t="shared" si="55"/>
        <v>#REF!</v>
      </c>
      <c r="S407" s="68" t="e">
        <f t="shared" si="56"/>
        <v>#REF!</v>
      </c>
      <c r="T407" s="69">
        <v>3.5000000000000003E-2</v>
      </c>
      <c r="U407" s="70" t="e">
        <f>ROUND((((#REF!*T407)/360)*S407)/0.05,0)*0.05</f>
        <v>#REF!</v>
      </c>
    </row>
    <row r="408" spans="3:21">
      <c r="C408" s="71">
        <v>2005</v>
      </c>
      <c r="D408" s="66" t="e">
        <f>IF(#REF!&lt;38353,38353,IF(#REF!&gt;38717,0,#REF!))</f>
        <v>#REF!</v>
      </c>
      <c r="E408" s="67" t="e">
        <f t="shared" si="49"/>
        <v>#REF!</v>
      </c>
      <c r="F408" s="66" t="e">
        <f>IF(#REF!&gt;38717,38717,IF(#REF!&lt;38353,0,#REF!))</f>
        <v>#REF!</v>
      </c>
      <c r="G408" s="67" t="e">
        <f t="shared" si="50"/>
        <v>#REF!</v>
      </c>
      <c r="H408" s="68" t="e">
        <f t="shared" si="51"/>
        <v>#REF!</v>
      </c>
      <c r="I408" s="68" t="e">
        <f t="shared" si="52"/>
        <v>#REF!</v>
      </c>
      <c r="J408" s="69">
        <v>3.5000000000000003E-2</v>
      </c>
      <c r="K408" s="70" t="e">
        <f>ROUND((((#REF!*J408)/360)*I408)/0.05,0)*0.05</f>
        <v>#REF!</v>
      </c>
      <c r="M408" s="71">
        <v>2005</v>
      </c>
      <c r="N408" s="66" t="e">
        <f>IF(#REF!&lt;38353,38353,IF(#REF!&gt;38717,0,#REF!))</f>
        <v>#REF!</v>
      </c>
      <c r="O408" s="67" t="e">
        <f t="shared" si="53"/>
        <v>#REF!</v>
      </c>
      <c r="P408" s="66" t="e">
        <f>IF(#REF!&gt;38717,38717,IF(#REF!&lt;38353,0,#REF!))</f>
        <v>#REF!</v>
      </c>
      <c r="Q408" s="67" t="e">
        <f t="shared" si="54"/>
        <v>#REF!</v>
      </c>
      <c r="R408" s="68" t="e">
        <f t="shared" si="55"/>
        <v>#REF!</v>
      </c>
      <c r="S408" s="68" t="e">
        <f t="shared" si="56"/>
        <v>#REF!</v>
      </c>
      <c r="T408" s="69">
        <v>3.5000000000000003E-2</v>
      </c>
      <c r="U408" s="70" t="e">
        <f>ROUND((((#REF!*T408)/360)*S408)/0.05,0)*0.05</f>
        <v>#REF!</v>
      </c>
    </row>
    <row r="409" spans="3:21">
      <c r="C409" s="71">
        <v>2006</v>
      </c>
      <c r="D409" s="66" t="e">
        <f>IF(#REF!&lt;38718,38718,IF(#REF!&gt;39082,0,#REF!))</f>
        <v>#REF!</v>
      </c>
      <c r="E409" s="67" t="e">
        <f t="shared" si="49"/>
        <v>#REF!</v>
      </c>
      <c r="F409" s="66" t="e">
        <f>IF(#REF!&gt;39082,39082,IF(#REF!&lt;38718,0,#REF!))</f>
        <v>#REF!</v>
      </c>
      <c r="G409" s="67" t="e">
        <f t="shared" si="50"/>
        <v>#REF!</v>
      </c>
      <c r="H409" s="68" t="e">
        <f t="shared" si="51"/>
        <v>#REF!</v>
      </c>
      <c r="I409" s="68" t="e">
        <f t="shared" si="52"/>
        <v>#REF!</v>
      </c>
      <c r="J409" s="69">
        <v>3.5000000000000003E-2</v>
      </c>
      <c r="K409" s="70" t="e">
        <f>ROUND((((#REF!*J409)/360)*I409)/0.05,0)*0.05</f>
        <v>#REF!</v>
      </c>
      <c r="M409" s="71">
        <v>2006</v>
      </c>
      <c r="N409" s="66" t="e">
        <f>IF(#REF!&lt;38718,38718,IF(#REF!&gt;39082,0,#REF!))</f>
        <v>#REF!</v>
      </c>
      <c r="O409" s="67" t="e">
        <f t="shared" si="53"/>
        <v>#REF!</v>
      </c>
      <c r="P409" s="66" t="e">
        <f>IF(#REF!&gt;39082,39082,IF(#REF!&lt;38718,0,#REF!))</f>
        <v>#REF!</v>
      </c>
      <c r="Q409" s="67" t="e">
        <f t="shared" si="54"/>
        <v>#REF!</v>
      </c>
      <c r="R409" s="68" t="e">
        <f t="shared" si="55"/>
        <v>#REF!</v>
      </c>
      <c r="S409" s="68" t="e">
        <f t="shared" si="56"/>
        <v>#REF!</v>
      </c>
      <c r="T409" s="69">
        <v>3.5000000000000003E-2</v>
      </c>
      <c r="U409" s="70" t="e">
        <f>ROUND((((#REF!*T409)/360)*S409)/0.05,0)*0.05</f>
        <v>#REF!</v>
      </c>
    </row>
    <row r="410" spans="3:21">
      <c r="C410" s="71">
        <v>2007</v>
      </c>
      <c r="D410" s="66" t="e">
        <f>IF(#REF!&lt;39083,39083,IF(#REF!&gt;39447,0,#REF!))</f>
        <v>#REF!</v>
      </c>
      <c r="E410" s="67" t="e">
        <f t="shared" si="49"/>
        <v>#REF!</v>
      </c>
      <c r="F410" s="66" t="e">
        <f>IF(#REF!&gt;39447,39447,IF(#REF!&lt;39083,0,#REF!))</f>
        <v>#REF!</v>
      </c>
      <c r="G410" s="67" t="e">
        <f t="shared" si="50"/>
        <v>#REF!</v>
      </c>
      <c r="H410" s="68" t="e">
        <f t="shared" si="51"/>
        <v>#REF!</v>
      </c>
      <c r="I410" s="68" t="e">
        <f t="shared" si="52"/>
        <v>#REF!</v>
      </c>
      <c r="J410" s="69">
        <v>3.5000000000000003E-2</v>
      </c>
      <c r="K410" s="70" t="e">
        <f>ROUND((((#REF!*J410)/360)*I410)/0.05,0)*0.05</f>
        <v>#REF!</v>
      </c>
      <c r="M410" s="71">
        <v>2007</v>
      </c>
      <c r="N410" s="66" t="e">
        <f>IF(#REF!&lt;39083,39083,IF(#REF!&gt;39447,0,#REF!))</f>
        <v>#REF!</v>
      </c>
      <c r="O410" s="67" t="e">
        <f t="shared" si="53"/>
        <v>#REF!</v>
      </c>
      <c r="P410" s="66" t="e">
        <f>IF(#REF!&gt;39447,39447,IF(#REF!&lt;39083,0,#REF!))</f>
        <v>#REF!</v>
      </c>
      <c r="Q410" s="67" t="e">
        <f t="shared" si="54"/>
        <v>#REF!</v>
      </c>
      <c r="R410" s="68" t="e">
        <f t="shared" si="55"/>
        <v>#REF!</v>
      </c>
      <c r="S410" s="68" t="e">
        <f t="shared" si="56"/>
        <v>#REF!</v>
      </c>
      <c r="T410" s="69">
        <v>3.5000000000000003E-2</v>
      </c>
      <c r="U410" s="70" t="e">
        <f>ROUND((((#REF!*T410)/360)*S410)/0.05,0)*0.05</f>
        <v>#REF!</v>
      </c>
    </row>
    <row r="411" spans="3:21">
      <c r="C411" s="71">
        <v>2008</v>
      </c>
      <c r="D411" s="66" t="e">
        <f>IF(#REF!&lt;39448,39448,IF(#REF!&gt;39813,0,#REF!))</f>
        <v>#REF!</v>
      </c>
      <c r="E411" s="67" t="e">
        <f t="shared" si="49"/>
        <v>#REF!</v>
      </c>
      <c r="F411" s="66" t="e">
        <f>IF(#REF!&gt;39813,39813,IF(#REF!&lt;39448,0,#REF!))</f>
        <v>#REF!</v>
      </c>
      <c r="G411" s="67" t="e">
        <f t="shared" si="50"/>
        <v>#REF!</v>
      </c>
      <c r="H411" s="68" t="e">
        <f t="shared" si="51"/>
        <v>#REF!</v>
      </c>
      <c r="I411" s="68" t="e">
        <f t="shared" si="52"/>
        <v>#REF!</v>
      </c>
      <c r="J411" s="69">
        <v>0.04</v>
      </c>
      <c r="K411" s="70" t="e">
        <f>ROUND((((#REF!*J411)/360)*I411)/0.05,0)*0.05</f>
        <v>#REF!</v>
      </c>
      <c r="M411" s="71">
        <v>2008</v>
      </c>
      <c r="N411" s="66" t="e">
        <f>IF(#REF!&lt;39448,39448,IF(#REF!&gt;39813,0,#REF!))</f>
        <v>#REF!</v>
      </c>
      <c r="O411" s="67" t="e">
        <f t="shared" si="53"/>
        <v>#REF!</v>
      </c>
      <c r="P411" s="66" t="e">
        <f>IF(#REF!&gt;39813,39813,IF(#REF!&lt;39448,0,#REF!))</f>
        <v>#REF!</v>
      </c>
      <c r="Q411" s="67" t="e">
        <f t="shared" si="54"/>
        <v>#REF!</v>
      </c>
      <c r="R411" s="68" t="e">
        <f t="shared" si="55"/>
        <v>#REF!</v>
      </c>
      <c r="S411" s="68" t="e">
        <f t="shared" si="56"/>
        <v>#REF!</v>
      </c>
      <c r="T411" s="69">
        <v>0.04</v>
      </c>
      <c r="U411" s="70" t="e">
        <f>ROUND((((#REF!*T411)/360)*S411)/0.05,0)*0.05</f>
        <v>#REF!</v>
      </c>
    </row>
    <row r="412" spans="3:21">
      <c r="C412" s="71">
        <v>2009</v>
      </c>
      <c r="D412" s="66" t="e">
        <f>IF(#REF!&lt;39814,39814,IF(#REF!&gt;40178,0,#REF!))</f>
        <v>#REF!</v>
      </c>
      <c r="E412" s="67" t="e">
        <f t="shared" si="49"/>
        <v>#REF!</v>
      </c>
      <c r="F412" s="66" t="e">
        <f>IF(#REF!&gt;40178,40178,IF(#REF!&lt;39814,0,#REF!))</f>
        <v>#REF!</v>
      </c>
      <c r="G412" s="67" t="e">
        <f t="shared" si="50"/>
        <v>#REF!</v>
      </c>
      <c r="H412" s="68" t="e">
        <f t="shared" si="51"/>
        <v>#REF!</v>
      </c>
      <c r="I412" s="68" t="e">
        <f t="shared" si="52"/>
        <v>#REF!</v>
      </c>
      <c r="J412" s="69">
        <v>0.04</v>
      </c>
      <c r="K412" s="70" t="e">
        <f>ROUND((((#REF!*J412)/360)*I412)/0.05,0)*0.05</f>
        <v>#REF!</v>
      </c>
      <c r="M412" s="71">
        <v>2009</v>
      </c>
      <c r="N412" s="66" t="e">
        <f>IF(#REF!&lt;39814,39814,IF(#REF!&gt;40178,0,#REF!))</f>
        <v>#REF!</v>
      </c>
      <c r="O412" s="67" t="e">
        <f t="shared" si="53"/>
        <v>#REF!</v>
      </c>
      <c r="P412" s="66" t="e">
        <f>IF(#REF!&gt;40178,40178,IF(#REF!&lt;39814,0,#REF!))</f>
        <v>#REF!</v>
      </c>
      <c r="Q412" s="67" t="e">
        <f t="shared" si="54"/>
        <v>#REF!</v>
      </c>
      <c r="R412" s="68" t="e">
        <f t="shared" si="55"/>
        <v>#REF!</v>
      </c>
      <c r="S412" s="68" t="e">
        <f t="shared" si="56"/>
        <v>#REF!</v>
      </c>
      <c r="T412" s="69">
        <v>0.04</v>
      </c>
      <c r="U412" s="70" t="e">
        <f>ROUND((((#REF!*T412)/360)*S412)/0.05,0)*0.05</f>
        <v>#REF!</v>
      </c>
    </row>
    <row r="413" spans="3:21">
      <c r="C413" s="71">
        <v>2010</v>
      </c>
      <c r="D413" s="66" t="e">
        <f>IF(#REF!&lt;40179,40179,IF(#REF!&gt;40543,0,#REF!))</f>
        <v>#REF!</v>
      </c>
      <c r="E413" s="67" t="e">
        <f t="shared" si="49"/>
        <v>#REF!</v>
      </c>
      <c r="F413" s="66" t="e">
        <f>IF(#REF!&gt;40543,40543,IF(#REF!&lt;40179,0,#REF!))</f>
        <v>#REF!</v>
      </c>
      <c r="G413" s="67" t="e">
        <f t="shared" si="50"/>
        <v>#REF!</v>
      </c>
      <c r="H413" s="68" t="e">
        <f t="shared" si="51"/>
        <v>#REF!</v>
      </c>
      <c r="I413" s="68" t="e">
        <f t="shared" si="52"/>
        <v>#REF!</v>
      </c>
      <c r="J413" s="69">
        <v>3.5000000000000003E-2</v>
      </c>
      <c r="K413" s="70" t="e">
        <f>ROUND((((#REF!*J413)/360)*I413)/0.05,0)*0.05</f>
        <v>#REF!</v>
      </c>
      <c r="M413" s="71">
        <v>2010</v>
      </c>
      <c r="N413" s="66" t="e">
        <f>IF(#REF!&lt;40179,40179,IF(#REF!&gt;40543,0,#REF!))</f>
        <v>#REF!</v>
      </c>
      <c r="O413" s="67" t="e">
        <f t="shared" si="53"/>
        <v>#REF!</v>
      </c>
      <c r="P413" s="66" t="e">
        <f>IF(#REF!&gt;40543,40543,IF(#REF!&lt;40179,0,#REF!))</f>
        <v>#REF!</v>
      </c>
      <c r="Q413" s="67" t="e">
        <f t="shared" si="54"/>
        <v>#REF!</v>
      </c>
      <c r="R413" s="68" t="e">
        <f t="shared" si="55"/>
        <v>#REF!</v>
      </c>
      <c r="S413" s="68" t="e">
        <f t="shared" si="56"/>
        <v>#REF!</v>
      </c>
      <c r="T413" s="69">
        <v>3.5000000000000003E-2</v>
      </c>
      <c r="U413" s="70" t="e">
        <f>ROUND((((#REF!*T413)/360)*S413)/0.05,0)*0.05</f>
        <v>#REF!</v>
      </c>
    </row>
    <row r="414" spans="3:21">
      <c r="C414" s="71">
        <v>2011</v>
      </c>
      <c r="D414" s="66" t="e">
        <f>IF(#REF!&lt;40544,40544,IF(#REF!&gt;40908,0,#REF!))</f>
        <v>#REF!</v>
      </c>
      <c r="E414" s="67" t="e">
        <f t="shared" si="49"/>
        <v>#REF!</v>
      </c>
      <c r="F414" s="66" t="e">
        <f>IF(#REF!&gt;40908,40908,IF(#REF!&lt;40544,0,#REF!))</f>
        <v>#REF!</v>
      </c>
      <c r="G414" s="67" t="e">
        <f t="shared" si="50"/>
        <v>#REF!</v>
      </c>
      <c r="H414" s="68" t="e">
        <f t="shared" si="51"/>
        <v>#REF!</v>
      </c>
      <c r="I414" s="68" t="e">
        <f t="shared" si="52"/>
        <v>#REF!</v>
      </c>
      <c r="J414" s="69">
        <v>3.5000000000000003E-2</v>
      </c>
      <c r="K414" s="70" t="e">
        <f>ROUND((((#REF!*J414)/360)*I414)/0.05,0)*0.05</f>
        <v>#REF!</v>
      </c>
      <c r="M414" s="71">
        <v>2011</v>
      </c>
      <c r="N414" s="66" t="e">
        <f>IF(#REF!&lt;40544,40544,IF(#REF!&gt;40908,0,#REF!))</f>
        <v>#REF!</v>
      </c>
      <c r="O414" s="67" t="e">
        <f t="shared" si="53"/>
        <v>#REF!</v>
      </c>
      <c r="P414" s="66" t="e">
        <f>IF(#REF!&gt;40908,40908,IF(#REF!&lt;40544,0,#REF!))</f>
        <v>#REF!</v>
      </c>
      <c r="Q414" s="67" t="e">
        <f t="shared" si="54"/>
        <v>#REF!</v>
      </c>
      <c r="R414" s="68" t="e">
        <f t="shared" si="55"/>
        <v>#REF!</v>
      </c>
      <c r="S414" s="68" t="e">
        <f t="shared" si="56"/>
        <v>#REF!</v>
      </c>
      <c r="T414" s="69">
        <v>3.5000000000000003E-2</v>
      </c>
      <c r="U414" s="70" t="e">
        <f>ROUND((((#REF!*T414)/360)*S414)/0.05,0)*0.05</f>
        <v>#REF!</v>
      </c>
    </row>
    <row r="415" spans="3:21">
      <c r="C415" s="71">
        <v>2012</v>
      </c>
      <c r="D415" s="66" t="e">
        <f>IF(#REF!&lt;40909,40909,IF(#REF!&gt;41274,0,#REF!))</f>
        <v>#REF!</v>
      </c>
      <c r="E415" s="67" t="e">
        <f t="shared" si="49"/>
        <v>#REF!</v>
      </c>
      <c r="F415" s="66" t="e">
        <f>IF(#REF!&gt;41274,41274,IF(#REF!&lt;40909,0,#REF!))</f>
        <v>#REF!</v>
      </c>
      <c r="G415" s="67" t="e">
        <f t="shared" si="50"/>
        <v>#REF!</v>
      </c>
      <c r="H415" s="68" t="e">
        <f t="shared" si="51"/>
        <v>#REF!</v>
      </c>
      <c r="I415" s="68" t="e">
        <f t="shared" si="52"/>
        <v>#REF!</v>
      </c>
      <c r="J415" s="69">
        <v>0.03</v>
      </c>
      <c r="K415" s="70" t="e">
        <f>ROUND((((#REF!*J415)/360)*I415)/0.05,0)*0.05</f>
        <v>#REF!</v>
      </c>
      <c r="M415" s="71">
        <v>2012</v>
      </c>
      <c r="N415" s="66" t="e">
        <f>IF(#REF!&lt;40909,40909,IF(#REF!&gt;41274,0,#REF!))</f>
        <v>#REF!</v>
      </c>
      <c r="O415" s="67" t="e">
        <f t="shared" si="53"/>
        <v>#REF!</v>
      </c>
      <c r="P415" s="66" t="e">
        <f>IF(#REF!&gt;41274,41274,IF(#REF!&lt;40909,0,#REF!))</f>
        <v>#REF!</v>
      </c>
      <c r="Q415" s="67" t="e">
        <f t="shared" si="54"/>
        <v>#REF!</v>
      </c>
      <c r="R415" s="68" t="e">
        <f t="shared" si="55"/>
        <v>#REF!</v>
      </c>
      <c r="S415" s="68" t="e">
        <f t="shared" si="56"/>
        <v>#REF!</v>
      </c>
      <c r="T415" s="69">
        <v>0.03</v>
      </c>
      <c r="U415" s="70" t="e">
        <f>ROUND((((#REF!*T415)/360)*S415)/0.05,0)*0.05</f>
        <v>#REF!</v>
      </c>
    </row>
    <row r="416" spans="3:21">
      <c r="C416" s="71">
        <v>2013</v>
      </c>
      <c r="D416" s="66" t="e">
        <f>IF(#REF!&lt;41275,41275,IF(#REF!&gt;41639,0,#REF!))</f>
        <v>#REF!</v>
      </c>
      <c r="E416" s="67" t="e">
        <f t="shared" si="49"/>
        <v>#REF!</v>
      </c>
      <c r="F416" s="66" t="e">
        <f>IF(#REF!&gt;41639,41639,IF(#REF!&lt;41275,0,#REF!))</f>
        <v>#REF!</v>
      </c>
      <c r="G416" s="67" t="e">
        <f t="shared" si="50"/>
        <v>#REF!</v>
      </c>
      <c r="H416" s="68" t="e">
        <f t="shared" si="51"/>
        <v>#REF!</v>
      </c>
      <c r="I416" s="68" t="e">
        <f t="shared" si="52"/>
        <v>#REF!</v>
      </c>
      <c r="J416" s="69">
        <v>0</v>
      </c>
      <c r="K416" s="70" t="e">
        <f>ROUND((((#REF!*J416)/360)*I416)/0.05,0)*0.05</f>
        <v>#REF!</v>
      </c>
      <c r="M416" s="71">
        <v>2013</v>
      </c>
      <c r="N416" s="66" t="e">
        <f>IF(#REF!&lt;41275,41275,IF(#REF!&gt;41639,0,#REF!))</f>
        <v>#REF!</v>
      </c>
      <c r="O416" s="67" t="e">
        <f t="shared" si="53"/>
        <v>#REF!</v>
      </c>
      <c r="P416" s="66" t="e">
        <f>IF(#REF!&gt;41639,41639,IF(#REF!&lt;41275,0,#REF!))</f>
        <v>#REF!</v>
      </c>
      <c r="Q416" s="67" t="e">
        <f t="shared" si="54"/>
        <v>#REF!</v>
      </c>
      <c r="R416" s="68" t="e">
        <f t="shared" si="55"/>
        <v>#REF!</v>
      </c>
      <c r="S416" s="68" t="e">
        <f t="shared" si="56"/>
        <v>#REF!</v>
      </c>
      <c r="T416" s="69">
        <v>0</v>
      </c>
      <c r="U416" s="70" t="e">
        <f>ROUND((((#REF!*T416)/360)*S416)/0.05,0)*0.05</f>
        <v>#REF!</v>
      </c>
    </row>
    <row r="417" spans="3:21">
      <c r="C417" s="71">
        <v>2014</v>
      </c>
      <c r="D417" s="66" t="e">
        <f>IF(#REF!&lt;41640,41640,IF(#REF!&gt;42004,0,#REF!))</f>
        <v>#REF!</v>
      </c>
      <c r="E417" s="67" t="e">
        <f t="shared" si="49"/>
        <v>#REF!</v>
      </c>
      <c r="F417" s="66" t="e">
        <f>IF(#REF!&gt;42004,42004,IF(#REF!&lt;41640,0,#REF!))</f>
        <v>#REF!</v>
      </c>
      <c r="G417" s="67" t="e">
        <f t="shared" si="50"/>
        <v>#REF!</v>
      </c>
      <c r="H417" s="68" t="e">
        <f t="shared" si="51"/>
        <v>#REF!</v>
      </c>
      <c r="I417" s="68" t="e">
        <f t="shared" si="52"/>
        <v>#REF!</v>
      </c>
      <c r="J417" s="69">
        <v>0</v>
      </c>
      <c r="K417" s="70" t="e">
        <f>ROUND((((#REF!*J417)/360)*I417)/0.05,0)*0.05</f>
        <v>#REF!</v>
      </c>
      <c r="M417" s="71">
        <v>2014</v>
      </c>
      <c r="N417" s="66" t="e">
        <f>IF(#REF!&lt;41640,41640,IF(#REF!&gt;42004,0,#REF!))</f>
        <v>#REF!</v>
      </c>
      <c r="O417" s="67" t="e">
        <f t="shared" si="53"/>
        <v>#REF!</v>
      </c>
      <c r="P417" s="66" t="e">
        <f>IF(#REF!&gt;42004,42004,IF(#REF!&lt;41640,0,#REF!))</f>
        <v>#REF!</v>
      </c>
      <c r="Q417" s="67" t="e">
        <f t="shared" si="54"/>
        <v>#REF!</v>
      </c>
      <c r="R417" s="68" t="e">
        <f t="shared" si="55"/>
        <v>#REF!</v>
      </c>
      <c r="S417" s="68" t="e">
        <f t="shared" si="56"/>
        <v>#REF!</v>
      </c>
      <c r="T417" s="69">
        <v>0</v>
      </c>
      <c r="U417" s="70" t="e">
        <f>ROUND((((#REF!*T417)/360)*S417)/0.05,0)*0.05</f>
        <v>#REF!</v>
      </c>
    </row>
    <row r="418" spans="3:21">
      <c r="C418" s="71">
        <v>2015</v>
      </c>
      <c r="D418" s="66" t="e">
        <f>IF(#REF!&lt;42005,42005,IF(#REF!&gt;42369,0,#REF!))</f>
        <v>#REF!</v>
      </c>
      <c r="E418" s="67" t="e">
        <f t="shared" si="49"/>
        <v>#REF!</v>
      </c>
      <c r="F418" s="66" t="e">
        <f>IF(#REF!&gt;42369,42369,IF(#REF!&lt;42005,0,#REF!))</f>
        <v>#REF!</v>
      </c>
      <c r="G418" s="67" t="e">
        <f t="shared" si="50"/>
        <v>#REF!</v>
      </c>
      <c r="H418" s="68" t="e">
        <f t="shared" si="51"/>
        <v>#REF!</v>
      </c>
      <c r="I418" s="68" t="e">
        <f t="shared" si="52"/>
        <v>#REF!</v>
      </c>
      <c r="J418" s="69">
        <v>0</v>
      </c>
      <c r="K418" s="70" t="e">
        <f>ROUND((((#REF!*J418)/360)*I418)/0.05,0)*0.05</f>
        <v>#REF!</v>
      </c>
      <c r="M418" s="71">
        <v>2015</v>
      </c>
      <c r="N418" s="66" t="e">
        <f>IF(#REF!&lt;42005,42005,IF(#REF!&gt;42369,0,#REF!))</f>
        <v>#REF!</v>
      </c>
      <c r="O418" s="67" t="e">
        <f t="shared" si="53"/>
        <v>#REF!</v>
      </c>
      <c r="P418" s="66" t="e">
        <f>IF(#REF!&gt;42369,42369,IF(#REF!&lt;42005,0,#REF!))</f>
        <v>#REF!</v>
      </c>
      <c r="Q418" s="67" t="e">
        <f t="shared" si="54"/>
        <v>#REF!</v>
      </c>
      <c r="R418" s="68" t="e">
        <f t="shared" si="55"/>
        <v>#REF!</v>
      </c>
      <c r="S418" s="68" t="e">
        <f t="shared" si="56"/>
        <v>#REF!</v>
      </c>
      <c r="T418" s="69">
        <v>0</v>
      </c>
      <c r="U418" s="70" t="e">
        <f>ROUND((((#REF!*T418)/360)*S418)/0.05,0)*0.05</f>
        <v>#REF!</v>
      </c>
    </row>
    <row r="419" spans="3:21">
      <c r="C419" s="71">
        <v>2016</v>
      </c>
      <c r="D419" s="66" t="e">
        <f>IF(#REF!&lt;42370,42370,IF(#REF!&gt;42735,0,#REF!))</f>
        <v>#REF!</v>
      </c>
      <c r="E419" s="67" t="e">
        <f t="shared" si="49"/>
        <v>#REF!</v>
      </c>
      <c r="F419" s="66" t="e">
        <f>IF(#REF!&gt;42735,42735,IF(#REF!&lt;42370,0,#REF!))</f>
        <v>#REF!</v>
      </c>
      <c r="G419" s="67" t="e">
        <f t="shared" si="50"/>
        <v>#REF!</v>
      </c>
      <c r="H419" s="68" t="e">
        <f t="shared" si="51"/>
        <v>#REF!</v>
      </c>
      <c r="I419" s="68" t="e">
        <f t="shared" si="52"/>
        <v>#REF!</v>
      </c>
      <c r="J419" s="69">
        <v>0</v>
      </c>
      <c r="K419" s="70" t="e">
        <f>ROUND((((#REF!*J419)/360)*I419)/0.05,0)*0.05</f>
        <v>#REF!</v>
      </c>
      <c r="M419" s="71">
        <v>2016</v>
      </c>
      <c r="N419" s="66" t="e">
        <f>IF(#REF!&lt;42370,42370,IF(#REF!&gt;42735,0,#REF!))</f>
        <v>#REF!</v>
      </c>
      <c r="O419" s="67" t="e">
        <f t="shared" si="53"/>
        <v>#REF!</v>
      </c>
      <c r="P419" s="66" t="e">
        <f>IF(#REF!&gt;42735,42735,IF(#REF!&lt;42370,0,#REF!))</f>
        <v>#REF!</v>
      </c>
      <c r="Q419" s="67" t="e">
        <f t="shared" si="54"/>
        <v>#REF!</v>
      </c>
      <c r="R419" s="68" t="e">
        <f t="shared" si="55"/>
        <v>#REF!</v>
      </c>
      <c r="S419" s="68" t="e">
        <f t="shared" si="56"/>
        <v>#REF!</v>
      </c>
      <c r="T419" s="69">
        <v>0</v>
      </c>
      <c r="U419" s="70" t="e">
        <f>ROUND((((#REF!*T419)/360)*S419)/0.05,0)*0.05</f>
        <v>#REF!</v>
      </c>
    </row>
    <row r="420" spans="3:21">
      <c r="C420" s="71">
        <v>2017</v>
      </c>
      <c r="D420" s="66" t="e">
        <f>IF(#REF!&lt;42736,42736,IF(#REF!&gt;43100,0,#REF!))</f>
        <v>#REF!</v>
      </c>
      <c r="E420" s="67" t="e">
        <f t="shared" si="49"/>
        <v>#REF!</v>
      </c>
      <c r="F420" s="66" t="e">
        <f>IF(#REF!&gt;43100,43100,IF(#REF!&lt;42736,0,#REF!))</f>
        <v>#REF!</v>
      </c>
      <c r="G420" s="67" t="e">
        <f t="shared" si="50"/>
        <v>#REF!</v>
      </c>
      <c r="H420" s="68" t="e">
        <f t="shared" si="51"/>
        <v>#REF!</v>
      </c>
      <c r="I420" s="68" t="e">
        <f t="shared" si="52"/>
        <v>#REF!</v>
      </c>
      <c r="J420" s="69">
        <v>0</v>
      </c>
      <c r="K420" s="70" t="e">
        <f>ROUND((((#REF!*J420)/360)*I420)/0.05,0)*0.05</f>
        <v>#REF!</v>
      </c>
      <c r="M420" s="71">
        <v>2017</v>
      </c>
      <c r="N420" s="66" t="e">
        <f>IF(#REF!&lt;42736,42736,IF(#REF!&gt;43100,0,#REF!))</f>
        <v>#REF!</v>
      </c>
      <c r="O420" s="67" t="e">
        <f t="shared" si="53"/>
        <v>#REF!</v>
      </c>
      <c r="P420" s="66" t="e">
        <f>IF(#REF!&gt;43100,43100,IF(#REF!&lt;42736,0,#REF!))</f>
        <v>#REF!</v>
      </c>
      <c r="Q420" s="67" t="e">
        <f t="shared" si="54"/>
        <v>#REF!</v>
      </c>
      <c r="R420" s="68" t="e">
        <f t="shared" si="55"/>
        <v>#REF!</v>
      </c>
      <c r="S420" s="68" t="e">
        <f t="shared" si="56"/>
        <v>#REF!</v>
      </c>
      <c r="T420" s="69">
        <v>0</v>
      </c>
      <c r="U420" s="70" t="e">
        <f>ROUND((((#REF!*T420)/360)*S420)/0.05,0)*0.05</f>
        <v>#REF!</v>
      </c>
    </row>
    <row r="421" spans="3:21">
      <c r="C421" s="71">
        <v>2018</v>
      </c>
      <c r="D421" s="66" t="e">
        <f>IF(#REF!&lt;43101,43101,IF(#REF!&gt;43465,0,#REF!))</f>
        <v>#REF!</v>
      </c>
      <c r="E421" s="67" t="e">
        <f t="shared" si="49"/>
        <v>#REF!</v>
      </c>
      <c r="F421" s="66" t="e">
        <f>IF(#REF!&gt;43465,43465,IF(#REF!&lt;43101,0,#REF!))</f>
        <v>#REF!</v>
      </c>
      <c r="G421" s="67" t="e">
        <f t="shared" si="50"/>
        <v>#REF!</v>
      </c>
      <c r="H421" s="68" t="e">
        <f t="shared" si="51"/>
        <v>#REF!</v>
      </c>
      <c r="I421" s="68" t="e">
        <f t="shared" si="52"/>
        <v>#REF!</v>
      </c>
      <c r="J421" s="69">
        <v>0</v>
      </c>
      <c r="K421" s="70" t="e">
        <f>ROUND((((#REF!*J421)/360)*I421)/0.05,0)*0.05</f>
        <v>#REF!</v>
      </c>
      <c r="M421" s="71">
        <v>2018</v>
      </c>
      <c r="N421" s="66" t="e">
        <f>IF(#REF!&lt;43101,43101,IF(#REF!&gt;43465,0,#REF!))</f>
        <v>#REF!</v>
      </c>
      <c r="O421" s="67" t="e">
        <f t="shared" si="53"/>
        <v>#REF!</v>
      </c>
      <c r="P421" s="66" t="e">
        <f>IF(#REF!&gt;43465,43465,IF(#REF!&lt;43101,0,#REF!))</f>
        <v>#REF!</v>
      </c>
      <c r="Q421" s="67" t="e">
        <f t="shared" si="54"/>
        <v>#REF!</v>
      </c>
      <c r="R421" s="68" t="e">
        <f t="shared" si="55"/>
        <v>#REF!</v>
      </c>
      <c r="S421" s="68" t="e">
        <f t="shared" si="56"/>
        <v>#REF!</v>
      </c>
      <c r="T421" s="69">
        <v>0</v>
      </c>
      <c r="U421" s="70" t="e">
        <f>ROUND((((#REF!*T421)/360)*S421)/0.05,0)*0.05</f>
        <v>#REF!</v>
      </c>
    </row>
    <row r="422" spans="3:21">
      <c r="C422" s="71">
        <v>2019</v>
      </c>
      <c r="D422" s="66" t="e">
        <f>IF(#REF!&lt;43466,43466,IF(#REF!&gt;43830,0,#REF!))</f>
        <v>#REF!</v>
      </c>
      <c r="E422" s="67" t="e">
        <f t="shared" si="49"/>
        <v>#REF!</v>
      </c>
      <c r="F422" s="66" t="e">
        <f>IF(#REF!&gt;43830,43830,IF(#REF!&lt;43466,0,#REF!))</f>
        <v>#REF!</v>
      </c>
      <c r="G422" s="67" t="e">
        <f t="shared" si="50"/>
        <v>#REF!</v>
      </c>
      <c r="H422" s="68" t="e">
        <f t="shared" si="51"/>
        <v>#REF!</v>
      </c>
      <c r="I422" s="68" t="e">
        <f t="shared" si="52"/>
        <v>#REF!</v>
      </c>
      <c r="J422" s="69">
        <v>0</v>
      </c>
      <c r="K422" s="70" t="e">
        <f>ROUND((((#REF!*J422)/360)*I422)/0.05,0)*0.05</f>
        <v>#REF!</v>
      </c>
      <c r="M422" s="71">
        <v>2019</v>
      </c>
      <c r="N422" s="66" t="e">
        <f>IF(#REF!&lt;43466,43466,IF(#REF!&gt;43830,0,#REF!))</f>
        <v>#REF!</v>
      </c>
      <c r="O422" s="67" t="e">
        <f t="shared" si="53"/>
        <v>#REF!</v>
      </c>
      <c r="P422" s="66" t="e">
        <f>IF(#REF!&gt;43830,43830,IF(#REF!&lt;43466,0,#REF!))</f>
        <v>#REF!</v>
      </c>
      <c r="Q422" s="67" t="e">
        <f t="shared" si="54"/>
        <v>#REF!</v>
      </c>
      <c r="R422" s="68" t="e">
        <f t="shared" si="55"/>
        <v>#REF!</v>
      </c>
      <c r="S422" s="68" t="e">
        <f t="shared" si="56"/>
        <v>#REF!</v>
      </c>
      <c r="T422" s="69">
        <v>0</v>
      </c>
      <c r="U422" s="70" t="e">
        <f>ROUND((((#REF!*T422)/360)*S422)/0.05,0)*0.05</f>
        <v>#REF!</v>
      </c>
    </row>
    <row r="423" spans="3:21">
      <c r="C423" s="71">
        <v>2020</v>
      </c>
      <c r="D423" s="66" t="e">
        <f>IF(#REF!&lt;43831,43831,IF(#REF!&gt;44196,0,#REF!))</f>
        <v>#REF!</v>
      </c>
      <c r="E423" s="67" t="e">
        <f t="shared" si="49"/>
        <v>#REF!</v>
      </c>
      <c r="F423" s="66" t="e">
        <f>IF(#REF!&gt;44196,44196,IF(#REF!&lt;43831,0,#REF!))</f>
        <v>#REF!</v>
      </c>
      <c r="G423" s="67" t="e">
        <f t="shared" si="50"/>
        <v>#REF!</v>
      </c>
      <c r="H423" s="68" t="e">
        <f t="shared" si="51"/>
        <v>#REF!</v>
      </c>
      <c r="I423" s="68" t="e">
        <f t="shared" si="52"/>
        <v>#REF!</v>
      </c>
      <c r="J423" s="69">
        <v>0</v>
      </c>
      <c r="K423" s="70" t="e">
        <f>ROUND((((#REF!*J423)/360)*I423)/0.05,0)*0.05</f>
        <v>#REF!</v>
      </c>
      <c r="M423" s="71">
        <v>2020</v>
      </c>
      <c r="N423" s="66" t="e">
        <f>IF(#REF!&lt;43831,43831,IF(#REF!&gt;44196,0,#REF!))</f>
        <v>#REF!</v>
      </c>
      <c r="O423" s="67" t="e">
        <f t="shared" si="53"/>
        <v>#REF!</v>
      </c>
      <c r="P423" s="66" t="e">
        <f>IF(#REF!&gt;44196,44196,IF(#REF!&lt;43831,0,#REF!))</f>
        <v>#REF!</v>
      </c>
      <c r="Q423" s="67" t="e">
        <f t="shared" si="54"/>
        <v>#REF!</v>
      </c>
      <c r="R423" s="68" t="e">
        <f t="shared" si="55"/>
        <v>#REF!</v>
      </c>
      <c r="S423" s="68" t="e">
        <f t="shared" si="56"/>
        <v>#REF!</v>
      </c>
      <c r="T423" s="69">
        <v>0</v>
      </c>
      <c r="U423" s="70" t="e">
        <f>ROUND((((#REF!*T423)/360)*S423)/0.05,0)*0.05</f>
        <v>#REF!</v>
      </c>
    </row>
    <row r="425" spans="3:21" hidden="1"/>
    <row r="426" spans="3:21" hidden="1"/>
    <row r="427" spans="3:21" hidden="1"/>
    <row r="428" spans="3:21" hidden="1"/>
    <row r="429" spans="3:21" hidden="1"/>
    <row r="430" spans="3:21" hidden="1"/>
    <row r="431" spans="3:21" hidden="1"/>
    <row r="432" spans="3:21" hidden="1"/>
    <row r="433" spans="3:11" hidden="1"/>
    <row r="434" spans="3:11" hidden="1"/>
    <row r="435" spans="3:11" hidden="1"/>
    <row r="436" spans="3:11" hidden="1"/>
    <row r="437" spans="3:11" hidden="1"/>
    <row r="438" spans="3:11" hidden="1"/>
    <row r="439" spans="3:11" hidden="1"/>
    <row r="440" spans="3:11" hidden="1"/>
    <row r="441" spans="3:11" hidden="1"/>
    <row r="442" spans="3:11" hidden="1"/>
    <row r="443" spans="3:11" hidden="1"/>
    <row r="444" spans="3:11" hidden="1"/>
    <row r="445" spans="3:11" hidden="1"/>
    <row r="447" spans="3:11">
      <c r="C447" s="146" t="s">
        <v>17</v>
      </c>
      <c r="D447" s="146"/>
      <c r="E447" s="146" t="s">
        <v>14</v>
      </c>
      <c r="F447" s="146"/>
      <c r="G447" s="146" t="s">
        <v>15</v>
      </c>
      <c r="H447" s="146"/>
      <c r="I447" s="146" t="s">
        <v>16</v>
      </c>
      <c r="J447" s="146"/>
    </row>
    <row r="448" spans="3:11" ht="14.25">
      <c r="C448" s="43" t="e">
        <f>ROUNDDOWN(#REF!/100,0)*100</f>
        <v>#REF!</v>
      </c>
      <c r="D448" s="44" t="e">
        <f>ROUNDDOWN(#REF!/100,0)*100</f>
        <v>#REF!</v>
      </c>
      <c r="E448" s="45"/>
      <c r="F448" s="45"/>
      <c r="G448" s="45"/>
      <c r="H448" s="45"/>
      <c r="I448" s="46"/>
      <c r="J448" s="46"/>
      <c r="K448" s="46"/>
    </row>
    <row r="449" spans="3:21" ht="14.25">
      <c r="C449" s="47" t="e">
        <f>IF((ROUND(IF(C448&lt;=0,0,IF(C448&lt;EB!$A$4,C448*EB!$B$3,IF(C448&lt;EB!$A$17,VLOOKUP(C448,EB!$A$4:'EB'!$D$17,4)+(C448-VLOOKUP(C448,EB!$A$4:'EB'!$D$17,1))*VLOOKUP(C448,EB!$A$4:'EB'!$D$17,2),C448*EB!$B$17)))/0.05,0)*0.05)&lt;=25,0,(ROUND(IF(C448&lt;=0,0,IF(C448&lt;EB!$A$4,C448*EB!$B$3,IF(C448&lt;EB!$A$17,VLOOKUP(C448,EB!$A$4:'EB'!$D$17,4)+(C448-VLOOKUP(C448,EB!$A$4:'EB'!$D$17,1))*VLOOKUP(C448,EB!$A$4:'EB'!$D$17,2),C448*EB!$B$17)))/0.05,0)*0.05))</f>
        <v>#REF!</v>
      </c>
      <c r="D449" s="47" t="e">
        <f>IF((ROUND(IF(C448&lt;=0,0,IF(C448&lt;EB!$F$4,C448*EB!$G$3,IF(C448&lt;EB!$F$14,VLOOKUP(C448,EB!$F$4:'EB'!$I$14,4)+(C448-VLOOKUP(C448,EB!$F$4:'EB'!$I$14,1))*VLOOKUP(C448,EB!$F$4:'EB'!$I$14,2),C448*EB!$G$14)))/0.05,0)*0.05)&lt;=25,0,(ROUND(IF(C448&lt;=0,0,IF(C448&lt;EB!$F$4,C448*EB!$G$3,IF(C448&lt;EB!$F$14,VLOOKUP(C448,EB!$F$4:'EB'!$I$14,4)+(C448-VLOOKUP(C448,EB!$F$4:'EB'!$I$14,1))*VLOOKUP(C448,EB!$F$4:'EB'!$I$14,2),C448*EB!$G$14)))/0.05,0)*0.05))</f>
        <v>#REF!</v>
      </c>
      <c r="E449" s="47" t="e">
        <f>IF((ROUND(IF(C448&lt;=0,0,IF(C448&lt;EB!$A$24,C448*EB!$B$23,IF(C448&lt;EB!$A$38,VLOOKUP(C448,EB!$A$24:'EB'!$D$38,4)+(C448-VLOOKUP(C448,EB!$A$24:'EB'!$D$38,1))*VLOOKUP(C448,EB!$A$24:'EB'!$D$38,2),C448*EB!$B$38)))/0.05,0)*0.05)&lt;=25,0,(ROUND(IF(C448&lt;=0,0,IF(C448&lt;EB!$A$24,C448*EB!$B$23,IF(C448&lt;EB!$A$38,VLOOKUP(C448,EB!$A$24:'EB'!$D$38,4)+(C448-VLOOKUP(C448,EB!$A$24:'EB'!$D$38,1))*VLOOKUP(C448,EB!$A$24:'EB'!$D$38,2),C448*EB!$B$38)))/0.05,0)*0.05))</f>
        <v>#REF!</v>
      </c>
      <c r="F449" s="47" t="e">
        <f>IF((ROUND(IF(C448&lt;=0,0,IF(C448&lt;EB!$F$24,C448*EB!$G$23,IF(C448&lt;EB!$F$34,VLOOKUP(C448,EB!$F$24:'EB'!$I$34,4)+(C448-VLOOKUP(C448,EB!$F$24:'EB'!$I$34,1))*VLOOKUP(C448,EB!$F$24:'EB'!$I$34,2),C448*EB!$G$34)))/0.05,0)*0.05)&lt;=25,0,(ROUND(IF(C448&lt;=0,0,IF(C448&lt;EB!$F$24,C448*EB!$G$23,IF(C448&lt;EB!$F$34,VLOOKUP(C448,EB!$F$24:'EB'!$I$34,4)+(C448-VLOOKUP(C448,EB!$F$24:'EB'!$I$34,1))*VLOOKUP(C448,EB!$F$24:'EB'!$I$34,2),C448*EB!$G$34)))/0.05,0)*0.05))</f>
        <v>#REF!</v>
      </c>
      <c r="G449" s="47" t="e">
        <f>IF((ROUND(IF(C448&lt;=0,0,IF(C448&lt;EB!$A$45,C448*EB!$B$44,IF(C448&lt;EB!$A$58,VLOOKUP(C448,EB!$A$45:'EB'!$D$58,4)+(C448-VLOOKUP(C448,EB!$A$45:'EB'!$D$58,1))*VLOOKUP(C448,EB!$A$45:'EB'!$D$58,2),C448*EB!$B$58)))/0.05,0)*0.05)&lt;=25,0,(ROUND(IF(C448&lt;=0,0,IF(C448&lt;EB!$A$45,C448*EB!$B$44,IF(C448&lt;EB!$A$58,VLOOKUP(C448,EB!$A$45:'EB'!$D$58,4)+(C448-VLOOKUP(C448,EB!$A$45:'EB'!$D$58,1))*VLOOKUP(C448,EB!$A$45:'EB'!$D$58,2),C448*EB!$B$58)))/0.05,0)*0.05))</f>
        <v>#REF!</v>
      </c>
      <c r="H449" s="47" t="e">
        <f>IF((ROUND(IF(C448&lt;=0,0,IF(C448&lt;EB!$F$45,C448*EB!$G$44,IF(C448&lt;EB!$F$55,VLOOKUP(C448,EB!$F$45:'EB'!$I$55,4)+(C448-VLOOKUP(C448,EB!$F$45:'EB'!$I$55,1))*VLOOKUP(C448,EB!$F$45:'EB'!$I$55,2),C448*EB!$G$55)))/0.05,0)*0.05)&lt;=25,0,(ROUND(IF(C448&lt;=0,0,IF(C448&lt;EB!$F$45,C448*EB!$G$44,IF(C448&lt;EB!$F$55,VLOOKUP(C448,EB!$F$45:'EB'!$I$55,4)+(C448-VLOOKUP(C448,EB!$F$45:'EB'!$I$55,1))*VLOOKUP(C448,EB!$F$45:'EB'!$I$55,2),C448*EB!$G$55)))/0.05,0)*0.05))</f>
        <v>#REF!</v>
      </c>
      <c r="I449" s="48" t="e">
        <f>IF((ROUND(IF(C448&lt;=0,0,IF(C448&lt;EB!$A$65,C448*EB!$B$64,IF(C448&lt;EB!$A$78,VLOOKUP(C448,EB!$A$65:'EB'!$D$78,4)+(C448-VLOOKUP(C448,EB!$A$65:'EB'!$D$78,1))*VLOOKUP(C448,EB!$A$65:'EB'!$D$78,2),C448*EB!$B$78)))/0.05,0)*0.05)&lt;=25,0,(ROUND(IF(C448&lt;=0,0,IF(C448&lt;EB!$A$65,C448*EB!$B$64,IF(C448&lt;EB!$A$78,VLOOKUP(C448,EB!$A$65:'EB'!$D$78,4)+(C448-VLOOKUP(C448,EB!$A$65:'EB'!$D$78,1))*VLOOKUP(C448,EB!$A$65:'EB'!$D$78,2),C448*EB!$B$78)))/0.05,0)*0.05))</f>
        <v>#REF!</v>
      </c>
      <c r="J449" s="48" t="e">
        <f>IF((ROUND(IF(C448&lt;=0,0,IF(C448&lt;EB!$F$65,C448*EB!$G$64,IF(C448&lt;EB!$F$75,VLOOKUP(C448,EB!$F$65:'EB'!$I$75,4)+(C448-VLOOKUP(C448,EB!$F$65:'EB'!$I$75,1))*VLOOKUP(C448,EB!$F$65:'EB'!$I$75,2),C448*EB!$G$75)))/0.05,0)*0.05)&lt;=25,0,(ROUND(IF(C448&lt;=0,0,IF(C448&lt;EB!$F$65,C448*EB!$G$64,IF(C448&lt;EB!$F$75,VLOOKUP(C448,EB!$F$65:'EB'!$I$75,4)+(C448-VLOOKUP(C448,EB!$F$65:'EB'!$I$75,1))*VLOOKUP(C448,EB!$F$65:'EB'!$I$75,2),C448*EB!$G$75)))/0.05,0)*0.05))</f>
        <v>#REF!</v>
      </c>
      <c r="K449" s="49"/>
    </row>
    <row r="450" spans="3:21" ht="14.25">
      <c r="C450" s="50" t="e">
        <f>IF((ROUND(IF(D448&lt;=0,0,IF(D448&lt;EB!$A$4,D448*EB!$B$3,IF(D448&lt;EB!$A$17,VLOOKUP(D448,EB!$A$4:'EB'!$D$17,4)+(D448-VLOOKUP(D448,EB!$A$4:'EB'!$D$17,1))*VLOOKUP(D448,EB!$A$4:'EB'!$D$17,2),D448*EB!$B$17)))/0.05,0)*0.05)&lt;=25,0,(ROUND(IF(D448&lt;=0,0,IF(D448&lt;EB!$A$4,D448*EB!$B$3,IF(D448&lt;EB!$A$17,VLOOKUP(D448,EB!$A$4:'EB'!$D$17,4)+(D448-VLOOKUP(D448,EB!$A$4:'EB'!$D$17,1))*VLOOKUP(D448,EB!$A$4:'EB'!$D$17,2),D448*EB!$B$17)))/0.05,0)*0.05))</f>
        <v>#REF!</v>
      </c>
      <c r="D450" s="50" t="e">
        <f>IF((ROUND(IF(D448&lt;=0,0,IF(D448&lt;EB!$F$4,D448*EB!$G$3,IF(D448&lt;EB!$F$14,VLOOKUP(D448,EB!$F$4:'EB'!$I$14,4)+(D448-VLOOKUP(D448,EB!$F$4:'EB'!$I$14,1))*VLOOKUP(D448,EB!$F$4:'EB'!$I$14,2),D448*EB!$G$14)))/0.05,0)*0.05)&lt;=25,0,(ROUND(IF(D448&lt;=0,0,IF(D448&lt;EB!$F$4,D448*EB!$G$3,IF(D448&lt;EB!$F$14,VLOOKUP(D448,EB!$F$4:'EB'!$I$14,4)+(D448-VLOOKUP(D448,EB!$F$4:'EB'!$I$14,1))*VLOOKUP(D448,EB!$F$4:'EB'!$I$14,2),D448*EB!$G$14)))/0.05,0)*0.05))</f>
        <v>#REF!</v>
      </c>
      <c r="E450" s="50" t="e">
        <f>IF((ROUND(IF(D448&lt;=0,0,IF(D448&lt;EB!$A$24,D448*EB!$B$23,IF(D448&lt;EB!$A$38,VLOOKUP(D448,EB!$A$24:'EB'!$D$38,4)+(D448-VLOOKUP(D448,EB!$A$24:'EB'!$D$38,1))*VLOOKUP(D448,EB!$A$24:'EB'!$D$38,2),D448*EB!$B$38)))/0.05,0)*0.05)&lt;=25,0,(ROUND(IF(D448&lt;=0,0,IF(D448&lt;EB!$A$24,D448*EB!$B$23,IF(D448&lt;EB!$A$38,VLOOKUP(D448,EB!$A$24:'EB'!$D$38,4)+(D448-VLOOKUP(D448,EB!$A$24:'EB'!$D$38,1))*VLOOKUP(D448,EB!$A$24:'EB'!$D$38,2),D448*EB!$B$38)))/0.05,0)*0.05))</f>
        <v>#REF!</v>
      </c>
      <c r="F450" s="50" t="e">
        <f>IF((ROUND(IF(D448&lt;=0,0,IF(D448&lt;EB!$F$24,D448*EB!$G$23,IF(D448&lt;EB!$F$34,VLOOKUP(D448,EB!$F$24:'EB'!$I$34,4)+(D448-VLOOKUP(D448,EB!$F$24:'EB'!$I$34,1))*VLOOKUP(D448,EB!$F$24:'EB'!$I$34,2),D448*EB!$G$34)))/0.05,0)*0.05)&lt;=25,0,(ROUND(IF(D448&lt;=0,0,IF(D448&lt;EB!$F$24,D448*EB!$G$23,IF(D448&lt;EB!$F$34,VLOOKUP(D448,EB!$F$24:'EB'!$I$34,4)+(D448-VLOOKUP(D448,EB!$F$24:'EB'!$I$34,1))*VLOOKUP(D448,EB!$F$24:'EB'!$I$34,2),D448*EB!$G$34)))/0.05,0)*0.05))</f>
        <v>#REF!</v>
      </c>
      <c r="G450" s="50" t="e">
        <f>IF((ROUND(IF(D448&lt;=0,0,IF(D448&lt;EB!$A$45,D448*EB!$B$44,IF(D448&lt;EB!$A$58,VLOOKUP(D448,EB!$A$45:'EB'!$D$58,4)+(D448-VLOOKUP(D448,EB!$A$45:'EB'!$D$58,1))*VLOOKUP(D448,EB!$A$45:'EB'!$D$58,2),D448*EB!$B$58)))/0.05,0)*0.05)&lt;=25,0,(ROUND(IF(D448&lt;=0,0,IF(D448&lt;EB!$A$45,D448*EB!$B$44,IF(D448&lt;EB!$A$58,VLOOKUP(D448,EB!$A$45:'EB'!$D$58,4)+(D448-VLOOKUP(D448,EB!$A$45:'EB'!$D$58,1))*VLOOKUP(D448,EB!$A$45:'EB'!$D$58,2),D448*EB!$B$58)))/0.05,0)*0.05))</f>
        <v>#REF!</v>
      </c>
      <c r="H450" s="50" t="e">
        <f>IF((ROUND(IF(D448&lt;=0,0,IF(D448&lt;EB!$F$45,D448*EB!$G$44,IF(D448&lt;EB!$F$55,VLOOKUP(D448,EB!$F$45:'EB'!$I$55,4)+(D448-VLOOKUP(D448,EB!$F$45:'EB'!$I$55,1))*VLOOKUP(D448,EB!$F$45:'EB'!$I$55,2),D448*EB!$G$55)))/0.05,0)*0.05)&lt;=25,0,(ROUND(IF(D448&lt;=0,0,IF(D448&lt;EB!$F$45,D448*EB!$G$44,IF(D448&lt;EB!$F$55,VLOOKUP(D448,EB!$F$45:'EB'!$I$55,4)+(D448-VLOOKUP(D448,EB!$F$45:'EB'!$I$55,1))*VLOOKUP(D448,EB!$F$45:'EB'!$I$55,2),D448*EB!$G$55)))/0.05,0)*0.05))</f>
        <v>#REF!</v>
      </c>
      <c r="I450" s="51" t="e">
        <f>IF((ROUND(IF(D448&lt;=0,0,IF(D448&lt;EB!$A$65,D448*EB!$B$64,IF(D448&lt;EB!$A$78,VLOOKUP(D448,EB!$A$65:'EB'!$D$78,4)+(D448-VLOOKUP(D448,EB!$A$65:'EB'!$D$78,1))*VLOOKUP(D448,EB!$A$65:'EB'!$D$78,2),D448*EB!$B$78)))/0.05,0)*0.05)&lt;=25,0,(ROUND(IF(D448&lt;=0,0,IF(D448&lt;EB!$A$65,D448*EB!$B$64,IF(D448&lt;EB!$A$78,VLOOKUP(D448,EB!$A$65:'EB'!$D$78,4)+(D448-VLOOKUP(D448,EB!$A$65:'EB'!$D$78,1))*VLOOKUP(D448,EB!$A$65:'EB'!$D$78,2),D448*EB!$B$78)))/0.05,0)*0.05))</f>
        <v>#REF!</v>
      </c>
      <c r="J450" s="51" t="e">
        <f>IF((ROUND(IF(D448&lt;=0,0,IF(D448&lt;EB!$F$65,D448*EB!$G$64,IF(D448&lt;EB!$F$75,VLOOKUP(D448,EB!$F$65:'EB'!$I$75,4)+(D448-VLOOKUP(D448,EB!$F$65:'EB'!$I$75,1))*VLOOKUP(D448,EB!$F$65:'EB'!$I$75,2),D448*EB!$G$75)))/0.05,0)*0.05)&lt;=25,0,(ROUND(IF(D448&lt;=0,0,IF(D448&lt;EB!$F$65,D448*EB!$G$64,IF(D448&lt;EB!$F$75,VLOOKUP(D448,EB!$F$65:'EB'!$I$75,4)+(D448-VLOOKUP(D448,EB!$F$65:'EB'!$I$75,1))*VLOOKUP(D448,EB!$F$65:'EB'!$I$75,2),D448*EB!$G$75)))/0.05,0)*0.05))</f>
        <v>#REF!</v>
      </c>
      <c r="K450" s="46"/>
    </row>
    <row r="451" spans="3:21" ht="14.25">
      <c r="C451" s="52" t="e">
        <f>ROUNDDOWN(#REF!/100,0)*100</f>
        <v>#REF!</v>
      </c>
      <c r="D451" s="53" t="e">
        <f>ROUNDDOWN(#REF!/100,0)*100</f>
        <v>#REF!</v>
      </c>
      <c r="I451" s="49"/>
      <c r="J451" s="49"/>
      <c r="K451" s="49"/>
    </row>
    <row r="452" spans="3:21" ht="14.25">
      <c r="C452" s="54" t="e">
        <f>IF((ROUND(IF(C451&lt;=0,0,IF(C451&lt;EB!$A$4,C451*EB!$B$3,IF(C451&lt;EB!$A$17,VLOOKUP(C451,EB!$A$4:'EB'!$D$17,4)+(C451-VLOOKUP(C451,EB!$A$4:'EB'!$D$17,1))*VLOOKUP(C451,EB!$A$4:'EB'!$D$17,2),C451*EB!$B$17)))/0.05,0)*0.05)&lt;=25,0,(ROUND(IF(C451&lt;=0,0,IF(C451&lt;EB!$A$4,C451*EB!$B$3,IF(C451&lt;EB!$A$17,VLOOKUP(C451,EB!$A$4:'EB'!$D$17,4)+(C451-VLOOKUP(C451,EB!$A$4:'EB'!$D$17,1))*VLOOKUP(C451,EB!$A$4:'EB'!$D$17,2),C451*EB!$B$17)))/0.05,0)*0.05))</f>
        <v>#REF!</v>
      </c>
      <c r="D452" s="54" t="e">
        <f>IF((ROUND(IF(C451&lt;=0,0,IF(C451&lt;EB!$F$4,C451*EB!$G$3,IF(C451&lt;EB!$F$14,VLOOKUP(C451,EB!$F$4:'EB'!$I$14,4)+(C451-VLOOKUP(C451,EB!$F$4:'EB'!$I$14,1))*VLOOKUP(C451,EB!$F$4:'EB'!$I$14,2),C451*EB!$G$14)))/0.05,0)*0.05)&lt;=25,0,(ROUND(IF(C451&lt;=0,0,IF(C451&lt;EB!$F$4,C451*EB!$G$3,IF(C451&lt;EB!$F$14,VLOOKUP(C451,EB!$F$4:'EB'!$I$14,4)+(C451-VLOOKUP(C451,EB!$F$4:'EB'!$I$14,1))*VLOOKUP(C451,EB!$F$4:'EB'!$I$14,2),C451*EB!$G$14)))/0.05,0)*0.05))</f>
        <v>#REF!</v>
      </c>
      <c r="E452" s="54" t="e">
        <f>IF((ROUND(IF(C451&lt;=0,0,IF(C451&lt;EB!$A$24,C451*EB!$B$23,IF(C451&lt;EB!$A$38,VLOOKUP(C451,EB!$A$24:'EB'!$D$38,4)+(C451-VLOOKUP(C451,EB!$A$24:'EB'!$D$38,1))*VLOOKUP(C451,EB!$A$24:'EB'!$D$38,2),C451*EB!$B$38)))/0.05,0)*0.05)&lt;=25,0,(ROUND(IF(C451&lt;=0,0,IF(C451&lt;EB!$A$24,C451*EB!$B$23,IF(C451&lt;EB!$A$38,VLOOKUP(C451,EB!$A$24:'EB'!$D$38,4)+(C451-VLOOKUP(C451,EB!$A$24:'EB'!$D$38,1))*VLOOKUP(C451,EB!$A$24:'EB'!$D$38,2),C451*EB!$B$38)))/0.05,0)*0.05))</f>
        <v>#REF!</v>
      </c>
      <c r="F452" s="54" t="e">
        <f>IF((ROUND(IF(C451&lt;=0,0,IF(C451&lt;EB!$F$24,C451*EB!$G$23,IF(C451&lt;EB!$F$34,VLOOKUP(C451,EB!$F$24:'EB'!$I$34,4)+(C451-VLOOKUP(C451,EB!$F$24:'EB'!$I$34,1))*VLOOKUP(C451,EB!$F$24:'EB'!$I$34,2),C451*EB!$G$34)))/0.05,0)*0.05)&lt;=25,0,(ROUND(IF(C451&lt;=0,0,IF(C451&lt;EB!$F$24,C451*EB!$G$23,IF(C451&lt;EB!$F$34,VLOOKUP(C451,EB!$F$24:'EB'!$I$34,4)+(C451-VLOOKUP(C451,EB!$F$24:'EB'!$I$34,1))*VLOOKUP(C451,EB!$F$24:'EB'!$I$34,2),C451*EB!$G$34)))/0.05,0)*0.05))</f>
        <v>#REF!</v>
      </c>
      <c r="G452" s="54" t="e">
        <f>IF((ROUND(IF(C451&lt;=0,0,IF(C451&lt;EB!$A$45,C451*EB!$B$44,IF(C451&lt;EB!$A$58,VLOOKUP(C451,EB!$A$45:'EB'!$D$58,4)+(C451-VLOOKUP(C451,EB!$A$45:'EB'!$D$58,1))*VLOOKUP(C451,EB!$A$45:'EB'!$D$58,2),C451*EB!$B$58)))/0.05,0)*0.05)&lt;=25,0,(ROUND(IF(C451&lt;=0,0,IF(C451&lt;EB!$A$45,C451*EB!$B$44,IF(C451&lt;EB!$A$58,VLOOKUP(C451,EB!$A$45:'EB'!$D$58,4)+(C451-VLOOKUP(C451,EB!$A$45:'EB'!$D$58,1))*VLOOKUP(C451,EB!$A$45:'EB'!$D$58,2),C451*EB!$B$58)))/0.05,0)*0.05))</f>
        <v>#REF!</v>
      </c>
      <c r="H452" s="54" t="e">
        <f>IF((ROUND(IF(C451&lt;=0,0,IF(C451&lt;EB!$F$45,C451*EB!$G$44,IF(C451&lt;EB!$F$55,VLOOKUP(C451,EB!$F$45:'EB'!$I$55,4)+(C451-VLOOKUP(C451,EB!$F$45:'EB'!$I$55,1))*VLOOKUP(C451,EB!$F$45:'EB'!$I$55,2),C451*EB!$G$55)))/0.05,0)*0.05)&lt;=25,0,(ROUND(IF(C451&lt;=0,0,IF(C451&lt;EB!$F$45,C451*EB!$G$44,IF(C451&lt;EB!$F$55,VLOOKUP(C451,EB!$F$45:'EB'!$I$55,4)+(C451-VLOOKUP(C451,EB!$F$45:'EB'!$I$55,1))*VLOOKUP(C451,EB!$F$45:'EB'!$I$55,2),C451*EB!$G$55)))/0.05,0)*0.05))</f>
        <v>#REF!</v>
      </c>
      <c r="I452" s="55" t="e">
        <f>IF((ROUND(IF(C451&lt;=0,0,IF(C451&lt;EB!$A$65,C451*EB!$B$64,IF(C451&lt;EB!$A$78,VLOOKUP(C451,EB!$A$65:'EB'!$D$78,4)+(C451-VLOOKUP(C451,EB!$A$65:'EB'!$D$78,1))*VLOOKUP(C451,EB!$A$65:'EB'!$D$78,2),C451*EB!$B$78)))/0.05,0)*0.05)&lt;=25,0,(ROUND(IF(C451&lt;=0,0,IF(C451&lt;EB!$A$65,C451*EB!$B$64,IF(C451&lt;EB!$A$78,VLOOKUP(C451,EB!$A$65:'EB'!$D$78,4)+(C451-VLOOKUP(C451,EB!$A$65:'EB'!$D$78,1))*VLOOKUP(C451,EB!$A$65:'EB'!$D$78,2),C451*EB!$B$78)))/0.05,0)*0.05))</f>
        <v>#REF!</v>
      </c>
      <c r="J452" s="55" t="e">
        <f>IF((ROUND(IF(C451&lt;=0,0,IF(C451&lt;EB!$F$65,C451*EB!$G$64,IF(C451&lt;EB!$F$75,VLOOKUP(C451,EB!$F$65:'EB'!$I$75,4)+(C451-VLOOKUP(C451,EB!$F$65:'EB'!$I$75,1))*VLOOKUP(C451,EB!$F$65:'EB'!$I$75,2),C451*EB!$G$75)))/0.05,0)*0.05)&lt;=25,0,(ROUND(IF(C451&lt;=0,0,IF(C451&lt;EB!$F$65,C451*EB!$G$64,IF(C451&lt;EB!$F$75,VLOOKUP(C451,EB!$F$65:'EB'!$I$75,4)+(C451-VLOOKUP(C451,EB!$F$65:'EB'!$I$75,1))*VLOOKUP(C451,EB!$F$65:'EB'!$I$75,2),C451*EB!$G$75)))/0.05,0)*0.05))</f>
        <v>#REF!</v>
      </c>
      <c r="K452" s="46"/>
    </row>
    <row r="453" spans="3:21" ht="14.25">
      <c r="C453" s="56" t="e">
        <f>IF((ROUND(IF(D451&lt;=0,0,IF(D451&lt;EB!$A$4,D451*EB!$B$3,IF(D451&lt;EB!$A$17,VLOOKUP(D451,EB!$A$4:'EB'!$D$17,4)+(D451-VLOOKUP(D451,EB!$A$4:'EB'!$D$17,1))*VLOOKUP(D451,EB!$A$4:'EB'!$D$17,2),D451*EB!$B$17)))/0.05,0)*0.05)&lt;=25,0,(ROUND(IF(D451&lt;=0,0,IF(D451&lt;EB!$A$4,D451*EB!$B$3,IF(D451&lt;EB!$A$17,VLOOKUP(D451,EB!$A$4:'EB'!$D$17,4)+(D451-VLOOKUP(D451,EB!$A$4:'EB'!$D$17,1))*VLOOKUP(D451,EB!$A$4:'EB'!$D$17,2),$D451*EB!$B$17)))/0.05,0)*0.05))</f>
        <v>#REF!</v>
      </c>
      <c r="D453" s="56" t="e">
        <f>IF((ROUND(IF(D451&lt;=0,0,IF(D451&lt;EB!$F$4,D451*EB!$G$3,IF(D451&lt;EB!$F$14,VLOOKUP(D451,EB!$F$4:'EB'!$I$14,4)+(D451-VLOOKUP(D451,EB!$F$4:'EB'!$I$14,1))*VLOOKUP(D451,EB!$F$4:'EB'!$I$14,2),D451*EB!$G$14)))/0.05,0)*0.05)&lt;=25,0,(ROUND(IF(D451&lt;=0,0,IF(D451&lt;EB!$F$4,D451*EB!$G$3,IF(D451&lt;EB!$F$14,VLOOKUP(D451,EB!$F$4:'EB'!$I$14,4)+(D451-VLOOKUP(D451,EB!$F$4:'EB'!$I$14,1))*VLOOKUP(D451,EB!$F$4:'EB'!$I$14,2),D451*EB!$G$14)))/0.05,0)*0.05))</f>
        <v>#REF!</v>
      </c>
      <c r="E453" s="56" t="e">
        <f>IF((ROUND(IF(D451&lt;=0,0,IF(D451&lt;EB!$A$24,D451*EB!$B$23,IF(D451&lt;EB!$A$38,VLOOKUP(D451,EB!$A$24:'EB'!$D$38,4)+(D451-VLOOKUP(D451,EB!$A$24:'EB'!$D$38,1))*VLOOKUP(D451,EB!$A$24:'EB'!$D$38,2),D451*EB!$B$38)))/0.05,0)*0.05)&lt;=25,0,(ROUND(IF(D451&lt;=0,0,IF(D451&lt;EB!$A$24,D451*EB!$B$23,IF(D451&lt;EB!$A$38,VLOOKUP(D451,EB!$A$24:'EB'!$D$38,4)+(D451-VLOOKUP(D451,EB!$A$24:'EB'!$D$38,1))*VLOOKUP(D451,EB!$A$24:'EB'!$D$38,2),D451*EB!$B$38)))/0.05,0)*0.05))</f>
        <v>#REF!</v>
      </c>
      <c r="F453" s="56" t="e">
        <f>IF((ROUND(IF(D451&lt;=0,0,IF(D451&lt;EB!$F$24,D451*EB!$G$23,IF(D451&lt;EB!$F$34,VLOOKUP(D451,EB!$F$24:'EB'!$I$34,4)+(D451-VLOOKUP(D451,EB!$F$24:'EB'!$I$34,1))*VLOOKUP(D451,EB!$F$24:'EB'!$I$34,2),D451*EB!$G$34)))/0.05,0)*0.05)&lt;=25,0,(ROUND(IF(D451&lt;=0,0,IF(D451&lt;EB!$F$24,D451*EB!$G$23,IF(D451&lt;EB!$F$34,VLOOKUP(D451,EB!$F$24:'EB'!$I$34,4)+(D451-VLOOKUP(D451,EB!$F$24:'EB'!$I$34,1))*VLOOKUP(D451,EB!$F$24:'EB'!$I$34,2),D451*EB!$G$34)))/0.05,0)*0.05))</f>
        <v>#REF!</v>
      </c>
      <c r="G453" s="56" t="e">
        <f>IF((ROUND(IF(D451&lt;=0,0,IF(D451&lt;EB!$A$45,D451*EB!$B$44,IF(D451&lt;EB!$A$58,VLOOKUP(D451,EB!$A$45:'EB'!$D$58,4)+(D451-VLOOKUP(D451,EB!$A$45:'EB'!$D$58,1))*VLOOKUP(D451,EB!$A$45:'EB'!$D$58,2),D451*EB!$B$58)))/0.05,0)*0.05)&lt;=25,0,(ROUND(IF(D451&lt;=0,0,IF(D451&lt;EB!$A$45,D451*EB!$B$44,IF(D451&lt;EB!$A$58,VLOOKUP(D451,EB!$A$45:'EB'!$D$58,4)+(D451-VLOOKUP(D451,EB!$A$45:'EB'!$D$58,1))*VLOOKUP(D451,EB!$A$45:'EB'!$D$58,2),D451*EB!$B$58)))/0.05,0)*0.05))</f>
        <v>#REF!</v>
      </c>
      <c r="H453" s="56" t="e">
        <f>IF((ROUND(IF(D451&lt;=0,0,IF(D451&lt;EB!$F$45,D451*EB!$G$44,IF(D451&lt;EB!$F$55,VLOOKUP(D451,EB!$F$45:'EB'!$I$55,4)+(D451-VLOOKUP(D451,EB!$F$45:'EB'!$I$55,1))*VLOOKUP(D451,EB!$F$45:'EB'!$I$55,2),D451*EB!$G$55)))/0.05,0)*0.05)&lt;=25,0,(ROUND(IF(D451&lt;=0,0,IF(D451&lt;EB!$F$45,D451*EB!$G$44,IF(D451&lt;EB!$F$55,VLOOKUP(D451,EB!$F$45:'EB'!$I$55,4)+(D451-VLOOKUP(D451,EB!$F$45:'EB'!$I$55,1))*VLOOKUP(D451,EB!$F$45:'EB'!$I$55,2),D451*EB!$G$55)))/0.05,0)*0.05))</f>
        <v>#REF!</v>
      </c>
      <c r="I453" s="57" t="e">
        <f>IF((ROUND(IF(D451&lt;=0,0,IF(D451&lt;EB!$A$65,D451*EB!$B$64,IF(D451&lt;EB!$A$78,VLOOKUP(D451,EB!$A$65:'EB'!$D$78,4)+(D451-VLOOKUP(D451,EB!$A$65:'EB'!$D$78,1))*VLOOKUP(D451,EB!$A$65:'EB'!$D$78,2),D451*EB!$B$78)))/0.05,0)*0.05)&lt;=25,0,(ROUND(IF(D451&lt;=0,0,IF(D451&lt;EB!$A$65,D451*EB!$B$64,IF(D451&lt;EB!$A$78,VLOOKUP(D451,EB!$A$65:'EB'!$D$78,4)+(D451-VLOOKUP(D451,EB!$A$65:'EB'!$D$78,1))*VLOOKUP(D451,EB!$A$65:'EB'!$D$78,2),D451*EB!$B$78)))/0.05,0)*0.05))</f>
        <v>#REF!</v>
      </c>
      <c r="J453" s="57" t="e">
        <f>IF((ROUND(IF(D451&lt;=0,0,IF(D451&lt;EB!$F$65,D451*EB!$G$64,IF(D451&lt;EB!$F$75,VLOOKUP(D451,EB!$F$65:'EB'!$I$75,4)+(D451-VLOOKUP(D451,EB!$F$65:'EB'!$I$75,1))*VLOOKUP(D451,EB!$F$65:'EB'!$I$75,2),D451*EB!$G$75)))/0.05,0)*0.05)&lt;=25,0,(ROUND(IF(D451&lt;=0,0,IF(D451&lt;EB!$F$65,D451*EB!$G$64,IF(D451&lt;EB!$F$75,VLOOKUP(D451,EB!$F$65:'EB'!$I$75,4)+(D451-VLOOKUP(D451,EB!$F$65:'EB'!$I$75,1))*VLOOKUP(D451,EB!$F$65:'EB'!$I$75,2),D451*EB!$G$75)))/0.05,0)*0.05))</f>
        <v>#REF!</v>
      </c>
      <c r="K453" s="46"/>
    </row>
    <row r="454" spans="3:21" ht="14.25">
      <c r="C454" s="58"/>
      <c r="D454" s="45"/>
      <c r="E454" s="45"/>
      <c r="F454" s="45"/>
      <c r="G454" s="45"/>
      <c r="H454" s="45"/>
      <c r="I454" s="46"/>
      <c r="J454" s="46"/>
      <c r="K454" s="46"/>
    </row>
    <row r="455" spans="3:21">
      <c r="C455" s="59"/>
      <c r="D455" s="60"/>
      <c r="E455" s="61"/>
      <c r="F455" s="60"/>
      <c r="G455" s="61"/>
      <c r="H455" s="62"/>
      <c r="I455" s="62"/>
      <c r="J455" s="63"/>
      <c r="K455" s="64" t="e">
        <f>SUM(K457:K482)</f>
        <v>#REF!</v>
      </c>
      <c r="M455" s="59"/>
      <c r="N455" s="60"/>
      <c r="O455" s="61"/>
      <c r="P455" s="60"/>
      <c r="Q455" s="61"/>
      <c r="R455" s="62"/>
      <c r="S455" s="62"/>
      <c r="T455" s="63"/>
      <c r="U455" s="64" t="e">
        <f>SUM(U457:U482)</f>
        <v>#REF!</v>
      </c>
    </row>
    <row r="456" spans="3:21">
      <c r="C456" s="65"/>
      <c r="D456" s="66"/>
      <c r="E456" s="67"/>
      <c r="F456" s="66"/>
      <c r="G456" s="67"/>
      <c r="H456" s="68"/>
      <c r="I456" s="68"/>
      <c r="J456" s="69"/>
      <c r="K456" s="70"/>
      <c r="M456" s="65"/>
      <c r="N456" s="66"/>
      <c r="O456" s="67"/>
      <c r="P456" s="66"/>
      <c r="Q456" s="67"/>
      <c r="R456" s="68"/>
      <c r="S456" s="68"/>
      <c r="T456" s="69"/>
      <c r="U456" s="70"/>
    </row>
    <row r="457" spans="3:21">
      <c r="C457" s="65">
        <v>1995</v>
      </c>
      <c r="D457" s="66" t="e">
        <f>IF(#REF!&lt;34700,34700,IF(#REF!&gt;35064,0,#REF!))</f>
        <v>#REF!</v>
      </c>
      <c r="E457" s="67" t="e">
        <f t="shared" ref="E457:E482" si="57">D457</f>
        <v>#REF!</v>
      </c>
      <c r="F457" s="66" t="e">
        <f>IF(#REF!&gt;35064,35064,IF(#REF!&lt;34700,0,#REF!))</f>
        <v>#REF!</v>
      </c>
      <c r="G457" s="67" t="e">
        <f t="shared" ref="G457:G482" si="58">F457</f>
        <v>#REF!</v>
      </c>
      <c r="H457" s="68" t="e">
        <f t="shared" ref="H457:H482" si="59">DAYS360(E457,G457+1,FALSE)</f>
        <v>#REF!</v>
      </c>
      <c r="I457" s="68" t="e">
        <f t="shared" ref="I457:I482" si="60">IF(H457&lt;1,0,IF(H457&gt;360,0,H457))</f>
        <v>#REF!</v>
      </c>
      <c r="J457" s="69">
        <v>0.05</v>
      </c>
      <c r="K457" s="70" t="e">
        <f>ROUND((((#REF!*J457)/360)*I457)/0.05,0)*0.05</f>
        <v>#REF!</v>
      </c>
      <c r="M457" s="65">
        <v>1995</v>
      </c>
      <c r="N457" s="66" t="e">
        <f>IF(#REF!&lt;34700,34700,IF(#REF!&gt;35064,0,#REF!))</f>
        <v>#REF!</v>
      </c>
      <c r="O457" s="67" t="e">
        <f t="shared" ref="O457:O482" si="61">N457</f>
        <v>#REF!</v>
      </c>
      <c r="P457" s="66" t="e">
        <f>IF(#REF!&gt;35064,35064,IF(#REF!&lt;34700,0,#REF!))</f>
        <v>#REF!</v>
      </c>
      <c r="Q457" s="67" t="e">
        <f t="shared" ref="Q457:Q482" si="62">P457</f>
        <v>#REF!</v>
      </c>
      <c r="R457" s="68" t="e">
        <f t="shared" ref="R457:R482" si="63">DAYS360(O457,Q457+1,FALSE)</f>
        <v>#REF!</v>
      </c>
      <c r="S457" s="68" t="e">
        <f t="shared" ref="S457:S482" si="64">IF(R457&lt;1,0,IF(R457&gt;360,0,R457))</f>
        <v>#REF!</v>
      </c>
      <c r="T457" s="69">
        <v>0.05</v>
      </c>
      <c r="U457" s="70" t="e">
        <f>ROUND((((#REF!*T457)/360)*S457)/0.05,0)*0.05</f>
        <v>#REF!</v>
      </c>
    </row>
    <row r="458" spans="3:21">
      <c r="C458" s="65">
        <v>1996</v>
      </c>
      <c r="D458" s="66" t="e">
        <f>IF(#REF!&lt;35065,35065,IF(#REF!&gt;35430,0,#REF!))</f>
        <v>#REF!</v>
      </c>
      <c r="E458" s="67" t="e">
        <f t="shared" si="57"/>
        <v>#REF!</v>
      </c>
      <c r="F458" s="66" t="e">
        <f>IF(#REF!&gt;35430,35430,IF(#REF!&lt;35065,0,#REF!))</f>
        <v>#REF!</v>
      </c>
      <c r="G458" s="67" t="e">
        <f t="shared" si="58"/>
        <v>#REF!</v>
      </c>
      <c r="H458" s="68" t="e">
        <f t="shared" si="59"/>
        <v>#REF!</v>
      </c>
      <c r="I458" s="68" t="e">
        <f t="shared" si="60"/>
        <v>#REF!</v>
      </c>
      <c r="J458" s="69">
        <v>0.05</v>
      </c>
      <c r="K458" s="70" t="e">
        <f>ROUND((((#REF!*J458)/360)*I458)/0.05,0)*0.05</f>
        <v>#REF!</v>
      </c>
      <c r="M458" s="65">
        <v>1996</v>
      </c>
      <c r="N458" s="66" t="e">
        <f>IF(#REF!&lt;35065,35065,IF(#REF!&gt;35430,0,#REF!))</f>
        <v>#REF!</v>
      </c>
      <c r="O458" s="67" t="e">
        <f t="shared" si="61"/>
        <v>#REF!</v>
      </c>
      <c r="P458" s="66" t="e">
        <f>IF(#REF!&gt;35430,35430,IF(#REF!&lt;35065,0,#REF!))</f>
        <v>#REF!</v>
      </c>
      <c r="Q458" s="67" t="e">
        <f t="shared" si="62"/>
        <v>#REF!</v>
      </c>
      <c r="R458" s="68" t="e">
        <f t="shared" si="63"/>
        <v>#REF!</v>
      </c>
      <c r="S458" s="68" t="e">
        <f t="shared" si="64"/>
        <v>#REF!</v>
      </c>
      <c r="T458" s="69">
        <v>0.05</v>
      </c>
      <c r="U458" s="70" t="e">
        <f>ROUND((((#REF!*T458)/360)*S458)/0.05,0)*0.05</f>
        <v>#REF!</v>
      </c>
    </row>
    <row r="459" spans="3:21">
      <c r="C459" s="65">
        <v>1997</v>
      </c>
      <c r="D459" s="66" t="e">
        <f>IF(#REF!&lt;35431,35431,IF(#REF!&gt;35795,0,#REF!))</f>
        <v>#REF!</v>
      </c>
      <c r="E459" s="67" t="e">
        <f t="shared" si="57"/>
        <v>#REF!</v>
      </c>
      <c r="F459" s="66" t="e">
        <f>IF(#REF!&gt;35795,35795,IF(#REF!&lt;35431,0,#REF!))</f>
        <v>#REF!</v>
      </c>
      <c r="G459" s="67" t="e">
        <f t="shared" si="58"/>
        <v>#REF!</v>
      </c>
      <c r="H459" s="68" t="e">
        <f t="shared" si="59"/>
        <v>#REF!</v>
      </c>
      <c r="I459" s="68" t="e">
        <f t="shared" si="60"/>
        <v>#REF!</v>
      </c>
      <c r="J459" s="69">
        <v>0.05</v>
      </c>
      <c r="K459" s="70" t="e">
        <f>ROUND((((#REF!*J459)/360)*I459)/0.05,0)*0.05</f>
        <v>#REF!</v>
      </c>
      <c r="M459" s="65">
        <v>1997</v>
      </c>
      <c r="N459" s="66" t="e">
        <f>IF(#REF!&lt;35431,35431,IF(#REF!&gt;35795,0,#REF!))</f>
        <v>#REF!</v>
      </c>
      <c r="O459" s="67" t="e">
        <f t="shared" si="61"/>
        <v>#REF!</v>
      </c>
      <c r="P459" s="66" t="e">
        <f>IF(#REF!&gt;35795,35795,IF(#REF!&lt;35431,0,#REF!))</f>
        <v>#REF!</v>
      </c>
      <c r="Q459" s="67" t="e">
        <f t="shared" si="62"/>
        <v>#REF!</v>
      </c>
      <c r="R459" s="68" t="e">
        <f t="shared" si="63"/>
        <v>#REF!</v>
      </c>
      <c r="S459" s="68" t="e">
        <f t="shared" si="64"/>
        <v>#REF!</v>
      </c>
      <c r="T459" s="69">
        <v>0.05</v>
      </c>
      <c r="U459" s="70" t="e">
        <f>ROUND((((#REF!*T459)/360)*S459)/0.05,0)*0.05</f>
        <v>#REF!</v>
      </c>
    </row>
    <row r="460" spans="3:21">
      <c r="C460" s="65">
        <v>1998</v>
      </c>
      <c r="D460" s="66" t="e">
        <f>IF(#REF!&lt;35796,35796,IF(#REF!&gt;36160,0,#REF!))</f>
        <v>#REF!</v>
      </c>
      <c r="E460" s="67" t="e">
        <f t="shared" si="57"/>
        <v>#REF!</v>
      </c>
      <c r="F460" s="66" t="e">
        <f>IF(#REF!&gt;36160,36160,IF(#REF!&lt;35796,0,#REF!))</f>
        <v>#REF!</v>
      </c>
      <c r="G460" s="67" t="e">
        <f t="shared" si="58"/>
        <v>#REF!</v>
      </c>
      <c r="H460" s="68" t="e">
        <f t="shared" si="59"/>
        <v>#REF!</v>
      </c>
      <c r="I460" s="68" t="e">
        <f t="shared" si="60"/>
        <v>#REF!</v>
      </c>
      <c r="J460" s="69">
        <v>0.05</v>
      </c>
      <c r="K460" s="70" t="e">
        <f>ROUND((((#REF!*J460)/360)*I460)/0.05,0)*0.05</f>
        <v>#REF!</v>
      </c>
      <c r="M460" s="65">
        <v>1998</v>
      </c>
      <c r="N460" s="66" t="e">
        <f>IF(#REF!&lt;35796,35796,IF(#REF!&gt;36160,0,#REF!))</f>
        <v>#REF!</v>
      </c>
      <c r="O460" s="67" t="e">
        <f t="shared" si="61"/>
        <v>#REF!</v>
      </c>
      <c r="P460" s="66" t="e">
        <f>IF(#REF!&gt;36160,36160,IF(#REF!&lt;35796,0,#REF!))</f>
        <v>#REF!</v>
      </c>
      <c r="Q460" s="67" t="e">
        <f t="shared" si="62"/>
        <v>#REF!</v>
      </c>
      <c r="R460" s="68" t="e">
        <f t="shared" si="63"/>
        <v>#REF!</v>
      </c>
      <c r="S460" s="68" t="e">
        <f t="shared" si="64"/>
        <v>#REF!</v>
      </c>
      <c r="T460" s="69">
        <v>0.05</v>
      </c>
      <c r="U460" s="70" t="e">
        <f>ROUND((((#REF!*T460)/360)*S460)/0.05,0)*0.05</f>
        <v>#REF!</v>
      </c>
    </row>
    <row r="461" spans="3:21">
      <c r="C461" s="65">
        <v>1999</v>
      </c>
      <c r="D461" s="66" t="e">
        <f>IF(#REF!&lt;36161,36161,IF(#REF!&gt;36525,0,#REF!))</f>
        <v>#REF!</v>
      </c>
      <c r="E461" s="67" t="e">
        <f t="shared" si="57"/>
        <v>#REF!</v>
      </c>
      <c r="F461" s="66" t="e">
        <f>IF(#REF!&gt;36525,36525,IF(#REF!&lt;36161,0,#REF!))</f>
        <v>#REF!</v>
      </c>
      <c r="G461" s="67" t="e">
        <f t="shared" si="58"/>
        <v>#REF!</v>
      </c>
      <c r="H461" s="68" t="e">
        <f t="shared" si="59"/>
        <v>#REF!</v>
      </c>
      <c r="I461" s="68" t="e">
        <f t="shared" si="60"/>
        <v>#REF!</v>
      </c>
      <c r="J461" s="69">
        <v>0.04</v>
      </c>
      <c r="K461" s="70" t="e">
        <f>ROUND((((#REF!*J461)/360)*I461)/0.05,0)*0.05</f>
        <v>#REF!</v>
      </c>
      <c r="M461" s="65">
        <v>1999</v>
      </c>
      <c r="N461" s="66" t="e">
        <f>IF(#REF!&lt;36161,36161,IF(#REF!&gt;36525,0,#REF!))</f>
        <v>#REF!</v>
      </c>
      <c r="O461" s="67" t="e">
        <f t="shared" si="61"/>
        <v>#REF!</v>
      </c>
      <c r="P461" s="66" t="e">
        <f>IF(#REF!&gt;36525,36525,IF(#REF!&lt;36161,0,#REF!))</f>
        <v>#REF!</v>
      </c>
      <c r="Q461" s="67" t="e">
        <f t="shared" si="62"/>
        <v>#REF!</v>
      </c>
      <c r="R461" s="68" t="e">
        <f t="shared" si="63"/>
        <v>#REF!</v>
      </c>
      <c r="S461" s="68" t="e">
        <f t="shared" si="64"/>
        <v>#REF!</v>
      </c>
      <c r="T461" s="69">
        <v>0.04</v>
      </c>
      <c r="U461" s="70" t="e">
        <f>ROUND((((#REF!*T461)/360)*S461)/0.05,0)*0.05</f>
        <v>#REF!</v>
      </c>
    </row>
    <row r="462" spans="3:21">
      <c r="C462" s="65">
        <v>2000</v>
      </c>
      <c r="D462" s="66" t="e">
        <f>IF(#REF!&lt;36526,36526,IF(#REF!&gt;36891,0,#REF!))</f>
        <v>#REF!</v>
      </c>
      <c r="E462" s="67" t="e">
        <f t="shared" si="57"/>
        <v>#REF!</v>
      </c>
      <c r="F462" s="66" t="e">
        <f>IF(#REF!&gt;36891,36891,IF(#REF!&lt;36526,0,#REF!))</f>
        <v>#REF!</v>
      </c>
      <c r="G462" s="67" t="e">
        <f t="shared" si="58"/>
        <v>#REF!</v>
      </c>
      <c r="H462" s="68" t="e">
        <f t="shared" si="59"/>
        <v>#REF!</v>
      </c>
      <c r="I462" s="68" t="e">
        <f t="shared" si="60"/>
        <v>#REF!</v>
      </c>
      <c r="J462" s="69">
        <v>0.04</v>
      </c>
      <c r="K462" s="70" t="e">
        <f>ROUND((((#REF!*J462)/360)*I462)/0.05,0)*0.05</f>
        <v>#REF!</v>
      </c>
      <c r="M462" s="65">
        <v>2000</v>
      </c>
      <c r="N462" s="66" t="e">
        <f>IF(#REF!&lt;36526,36526,IF(#REF!&gt;36891,0,#REF!))</f>
        <v>#REF!</v>
      </c>
      <c r="O462" s="67" t="e">
        <f t="shared" si="61"/>
        <v>#REF!</v>
      </c>
      <c r="P462" s="66" t="e">
        <f>IF(#REF!&gt;36891,36891,IF(#REF!&lt;36526,0,#REF!))</f>
        <v>#REF!</v>
      </c>
      <c r="Q462" s="67" t="e">
        <f t="shared" si="62"/>
        <v>#REF!</v>
      </c>
      <c r="R462" s="68" t="e">
        <f t="shared" si="63"/>
        <v>#REF!</v>
      </c>
      <c r="S462" s="68" t="e">
        <f t="shared" si="64"/>
        <v>#REF!</v>
      </c>
      <c r="T462" s="69">
        <v>0.04</v>
      </c>
      <c r="U462" s="70" t="e">
        <f>ROUND((((#REF!*T462)/360)*S462)/0.05,0)*0.05</f>
        <v>#REF!</v>
      </c>
    </row>
    <row r="463" spans="3:21">
      <c r="C463" s="65">
        <v>2001</v>
      </c>
      <c r="D463" s="66" t="e">
        <f>IF(#REF!&lt;36892,36892,IF(#REF!&gt;37256,0,#REF!))</f>
        <v>#REF!</v>
      </c>
      <c r="E463" s="67" t="e">
        <f t="shared" si="57"/>
        <v>#REF!</v>
      </c>
      <c r="F463" s="66" t="e">
        <f>IF(#REF!&gt;37256,37256,IF(#REF!&lt;36892,0,#REF!))</f>
        <v>#REF!</v>
      </c>
      <c r="G463" s="67" t="e">
        <f t="shared" si="58"/>
        <v>#REF!</v>
      </c>
      <c r="H463" s="68" t="e">
        <f t="shared" si="59"/>
        <v>#REF!</v>
      </c>
      <c r="I463" s="68" t="e">
        <f t="shared" si="60"/>
        <v>#REF!</v>
      </c>
      <c r="J463" s="69">
        <v>4.4999999999999998E-2</v>
      </c>
      <c r="K463" s="70" t="e">
        <f>ROUND((((#REF!*J463)/360)*I463)/0.05,0)*0.05</f>
        <v>#REF!</v>
      </c>
      <c r="M463" s="65">
        <v>2001</v>
      </c>
      <c r="N463" s="66" t="e">
        <f>IF(#REF!&lt;36892,36892,IF(#REF!&gt;37256,0,#REF!))</f>
        <v>#REF!</v>
      </c>
      <c r="O463" s="67" t="e">
        <f t="shared" si="61"/>
        <v>#REF!</v>
      </c>
      <c r="P463" s="66" t="e">
        <f>IF(#REF!&gt;37256,37256,IF(#REF!&lt;36892,0,#REF!))</f>
        <v>#REF!</v>
      </c>
      <c r="Q463" s="67" t="e">
        <f t="shared" si="62"/>
        <v>#REF!</v>
      </c>
      <c r="R463" s="68" t="e">
        <f t="shared" si="63"/>
        <v>#REF!</v>
      </c>
      <c r="S463" s="68" t="e">
        <f t="shared" si="64"/>
        <v>#REF!</v>
      </c>
      <c r="T463" s="69">
        <v>4.4999999999999998E-2</v>
      </c>
      <c r="U463" s="70" t="e">
        <f>ROUND((((#REF!*T463)/360)*S463)/0.05,0)*0.05</f>
        <v>#REF!</v>
      </c>
    </row>
    <row r="464" spans="3:21">
      <c r="C464" s="65">
        <v>2002</v>
      </c>
      <c r="D464" s="66" t="e">
        <f>IF(#REF!&lt;37257,37257,IF(#REF!&gt;37621,0,#REF!))</f>
        <v>#REF!</v>
      </c>
      <c r="E464" s="67" t="e">
        <f t="shared" si="57"/>
        <v>#REF!</v>
      </c>
      <c r="F464" s="66" t="e">
        <f>IF(#REF!&gt;37621,37621,IF(#REF!&lt;37257,0,#REF!))</f>
        <v>#REF!</v>
      </c>
      <c r="G464" s="67" t="e">
        <f t="shared" si="58"/>
        <v>#REF!</v>
      </c>
      <c r="H464" s="68" t="e">
        <f t="shared" si="59"/>
        <v>#REF!</v>
      </c>
      <c r="I464" s="68" t="e">
        <f t="shared" si="60"/>
        <v>#REF!</v>
      </c>
      <c r="J464" s="69">
        <v>0.04</v>
      </c>
      <c r="K464" s="70" t="e">
        <f>ROUND((((#REF!*J464)/360)*I464)/0.05,0)*0.05</f>
        <v>#REF!</v>
      </c>
      <c r="M464" s="65">
        <v>2002</v>
      </c>
      <c r="N464" s="66" t="e">
        <f>IF(#REF!&lt;37257,37257,IF(#REF!&gt;37621,0,#REF!))</f>
        <v>#REF!</v>
      </c>
      <c r="O464" s="67" t="e">
        <f t="shared" si="61"/>
        <v>#REF!</v>
      </c>
      <c r="P464" s="66" t="e">
        <f>IF(#REF!&gt;37621,37621,IF(#REF!&lt;37257,0,#REF!))</f>
        <v>#REF!</v>
      </c>
      <c r="Q464" s="67" t="e">
        <f t="shared" si="62"/>
        <v>#REF!</v>
      </c>
      <c r="R464" s="68" t="e">
        <f t="shared" si="63"/>
        <v>#REF!</v>
      </c>
      <c r="S464" s="68" t="e">
        <f t="shared" si="64"/>
        <v>#REF!</v>
      </c>
      <c r="T464" s="69">
        <v>0.04</v>
      </c>
      <c r="U464" s="70" t="e">
        <f>ROUND((((#REF!*T464)/360)*S464)/0.05,0)*0.05</f>
        <v>#REF!</v>
      </c>
    </row>
    <row r="465" spans="3:21">
      <c r="C465" s="71">
        <v>2003</v>
      </c>
      <c r="D465" s="66" t="e">
        <f>IF(#REF!&lt;37622,37622,IF(#REF!&gt;37986,0,#REF!))</f>
        <v>#REF!</v>
      </c>
      <c r="E465" s="67" t="e">
        <f t="shared" si="57"/>
        <v>#REF!</v>
      </c>
      <c r="F465" s="66" t="e">
        <f>IF(#REF!&gt;37986,37986,IF(#REF!&lt;37622,0,#REF!))</f>
        <v>#REF!</v>
      </c>
      <c r="G465" s="67" t="e">
        <f t="shared" si="58"/>
        <v>#REF!</v>
      </c>
      <c r="H465" s="68" t="e">
        <f t="shared" si="59"/>
        <v>#REF!</v>
      </c>
      <c r="I465" s="68" t="e">
        <f t="shared" si="60"/>
        <v>#REF!</v>
      </c>
      <c r="J465" s="69">
        <v>0.04</v>
      </c>
      <c r="K465" s="70" t="e">
        <f>ROUND((((#REF!*J465)/360)*I465)/0.05,0)*0.05</f>
        <v>#REF!</v>
      </c>
      <c r="M465" s="71">
        <v>2003</v>
      </c>
      <c r="N465" s="66" t="e">
        <f>IF(#REF!&lt;37622,37622,IF(#REF!&gt;37986,0,#REF!))</f>
        <v>#REF!</v>
      </c>
      <c r="O465" s="67" t="e">
        <f t="shared" si="61"/>
        <v>#REF!</v>
      </c>
      <c r="P465" s="66" t="e">
        <f>IF(#REF!&gt;37986,37986,IF(#REF!&lt;37622,0,#REF!))</f>
        <v>#REF!</v>
      </c>
      <c r="Q465" s="67" t="e">
        <f t="shared" si="62"/>
        <v>#REF!</v>
      </c>
      <c r="R465" s="68" t="e">
        <f t="shared" si="63"/>
        <v>#REF!</v>
      </c>
      <c r="S465" s="68" t="e">
        <f t="shared" si="64"/>
        <v>#REF!</v>
      </c>
      <c r="T465" s="69">
        <v>0.04</v>
      </c>
      <c r="U465" s="70" t="e">
        <f>ROUND((((#REF!*T465)/360)*S465)/0.05,0)*0.05</f>
        <v>#REF!</v>
      </c>
    </row>
    <row r="466" spans="3:21">
      <c r="C466" s="71">
        <v>2004</v>
      </c>
      <c r="D466" s="66" t="e">
        <f>IF(#REF!&lt;37987,37987,IF(#REF!&gt;38352,0,#REF!))</f>
        <v>#REF!</v>
      </c>
      <c r="E466" s="67" t="e">
        <f t="shared" si="57"/>
        <v>#REF!</v>
      </c>
      <c r="F466" s="66" t="e">
        <f>IF(#REF!&gt;38352,38352,IF(#REF!&lt;37987,0,#REF!))</f>
        <v>#REF!</v>
      </c>
      <c r="G466" s="67" t="e">
        <f t="shared" si="58"/>
        <v>#REF!</v>
      </c>
      <c r="H466" s="68" t="e">
        <f t="shared" si="59"/>
        <v>#REF!</v>
      </c>
      <c r="I466" s="68" t="e">
        <f t="shared" si="60"/>
        <v>#REF!</v>
      </c>
      <c r="J466" s="69">
        <v>3.5000000000000003E-2</v>
      </c>
      <c r="K466" s="70" t="e">
        <f>ROUND((((#REF!*J466)/360)*I466)/0.05,0)*0.05</f>
        <v>#REF!</v>
      </c>
      <c r="M466" s="71">
        <v>2004</v>
      </c>
      <c r="N466" s="66" t="e">
        <f>IF(#REF!&lt;37987,37987,IF(#REF!&gt;38352,0,#REF!))</f>
        <v>#REF!</v>
      </c>
      <c r="O466" s="67" t="e">
        <f t="shared" si="61"/>
        <v>#REF!</v>
      </c>
      <c r="P466" s="66" t="e">
        <f>IF(#REF!&gt;38352,38352,IF(#REF!&lt;37987,0,#REF!))</f>
        <v>#REF!</v>
      </c>
      <c r="Q466" s="67" t="e">
        <f t="shared" si="62"/>
        <v>#REF!</v>
      </c>
      <c r="R466" s="68" t="e">
        <f t="shared" si="63"/>
        <v>#REF!</v>
      </c>
      <c r="S466" s="68" t="e">
        <f t="shared" si="64"/>
        <v>#REF!</v>
      </c>
      <c r="T466" s="69">
        <v>3.5000000000000003E-2</v>
      </c>
      <c r="U466" s="70" t="e">
        <f>ROUND((((#REF!*T466)/360)*S466)/0.05,0)*0.05</f>
        <v>#REF!</v>
      </c>
    </row>
    <row r="467" spans="3:21">
      <c r="C467" s="71">
        <v>2005</v>
      </c>
      <c r="D467" s="66" t="e">
        <f>IF(#REF!&lt;38353,38353,IF(#REF!&gt;38717,0,#REF!))</f>
        <v>#REF!</v>
      </c>
      <c r="E467" s="67" t="e">
        <f t="shared" si="57"/>
        <v>#REF!</v>
      </c>
      <c r="F467" s="66" t="e">
        <f>IF(#REF!&gt;38717,38717,IF(#REF!&lt;38353,0,#REF!))</f>
        <v>#REF!</v>
      </c>
      <c r="G467" s="67" t="e">
        <f t="shared" si="58"/>
        <v>#REF!</v>
      </c>
      <c r="H467" s="68" t="e">
        <f t="shared" si="59"/>
        <v>#REF!</v>
      </c>
      <c r="I467" s="68" t="e">
        <f t="shared" si="60"/>
        <v>#REF!</v>
      </c>
      <c r="J467" s="69">
        <v>3.5000000000000003E-2</v>
      </c>
      <c r="K467" s="70" t="e">
        <f>ROUND((((#REF!*J467)/360)*I467)/0.05,0)*0.05</f>
        <v>#REF!</v>
      </c>
      <c r="M467" s="71">
        <v>2005</v>
      </c>
      <c r="N467" s="66" t="e">
        <f>IF(#REF!&lt;38353,38353,IF(#REF!&gt;38717,0,#REF!))</f>
        <v>#REF!</v>
      </c>
      <c r="O467" s="67" t="e">
        <f t="shared" si="61"/>
        <v>#REF!</v>
      </c>
      <c r="P467" s="66" t="e">
        <f>IF(#REF!&gt;38717,38717,IF(#REF!&lt;38353,0,#REF!))</f>
        <v>#REF!</v>
      </c>
      <c r="Q467" s="67" t="e">
        <f t="shared" si="62"/>
        <v>#REF!</v>
      </c>
      <c r="R467" s="68" t="e">
        <f t="shared" si="63"/>
        <v>#REF!</v>
      </c>
      <c r="S467" s="68" t="e">
        <f t="shared" si="64"/>
        <v>#REF!</v>
      </c>
      <c r="T467" s="69">
        <v>3.5000000000000003E-2</v>
      </c>
      <c r="U467" s="70" t="e">
        <f>ROUND((((#REF!*T467)/360)*S467)/0.05,0)*0.05</f>
        <v>#REF!</v>
      </c>
    </row>
    <row r="468" spans="3:21">
      <c r="C468" s="71">
        <v>2006</v>
      </c>
      <c r="D468" s="66" t="e">
        <f>IF(#REF!&lt;38718,38718,IF(#REF!&gt;39082,0,#REF!))</f>
        <v>#REF!</v>
      </c>
      <c r="E468" s="67" t="e">
        <f t="shared" si="57"/>
        <v>#REF!</v>
      </c>
      <c r="F468" s="66" t="e">
        <f>IF(#REF!&gt;39082,39082,IF(#REF!&lt;38718,0,#REF!))</f>
        <v>#REF!</v>
      </c>
      <c r="G468" s="67" t="e">
        <f t="shared" si="58"/>
        <v>#REF!</v>
      </c>
      <c r="H468" s="68" t="e">
        <f t="shared" si="59"/>
        <v>#REF!</v>
      </c>
      <c r="I468" s="68" t="e">
        <f t="shared" si="60"/>
        <v>#REF!</v>
      </c>
      <c r="J468" s="69">
        <v>3.5000000000000003E-2</v>
      </c>
      <c r="K468" s="70" t="e">
        <f>ROUND((((#REF!*J468)/360)*I468)/0.05,0)*0.05</f>
        <v>#REF!</v>
      </c>
      <c r="M468" s="71">
        <v>2006</v>
      </c>
      <c r="N468" s="66" t="e">
        <f>IF(#REF!&lt;38718,38718,IF(#REF!&gt;39082,0,#REF!))</f>
        <v>#REF!</v>
      </c>
      <c r="O468" s="67" t="e">
        <f t="shared" si="61"/>
        <v>#REF!</v>
      </c>
      <c r="P468" s="66" t="e">
        <f>IF(#REF!&gt;39082,39082,IF(#REF!&lt;38718,0,#REF!))</f>
        <v>#REF!</v>
      </c>
      <c r="Q468" s="67" t="e">
        <f t="shared" si="62"/>
        <v>#REF!</v>
      </c>
      <c r="R468" s="68" t="e">
        <f t="shared" si="63"/>
        <v>#REF!</v>
      </c>
      <c r="S468" s="68" t="e">
        <f t="shared" si="64"/>
        <v>#REF!</v>
      </c>
      <c r="T468" s="69">
        <v>3.5000000000000003E-2</v>
      </c>
      <c r="U468" s="70" t="e">
        <f>ROUND((((#REF!*T468)/360)*S468)/0.05,0)*0.05</f>
        <v>#REF!</v>
      </c>
    </row>
    <row r="469" spans="3:21">
      <c r="C469" s="71">
        <v>2007</v>
      </c>
      <c r="D469" s="66" t="e">
        <f>IF(#REF!&lt;39083,39083,IF(#REF!&gt;39447,0,#REF!))</f>
        <v>#REF!</v>
      </c>
      <c r="E469" s="67" t="e">
        <f t="shared" si="57"/>
        <v>#REF!</v>
      </c>
      <c r="F469" s="66" t="e">
        <f>IF(#REF!&gt;39447,39447,IF(#REF!&lt;39083,0,#REF!))</f>
        <v>#REF!</v>
      </c>
      <c r="G469" s="67" t="e">
        <f t="shared" si="58"/>
        <v>#REF!</v>
      </c>
      <c r="H469" s="68" t="e">
        <f t="shared" si="59"/>
        <v>#REF!</v>
      </c>
      <c r="I469" s="68" t="e">
        <f t="shared" si="60"/>
        <v>#REF!</v>
      </c>
      <c r="J469" s="69">
        <v>3.5000000000000003E-2</v>
      </c>
      <c r="K469" s="70" t="e">
        <f>ROUND((((#REF!*J469)/360)*I469)/0.05,0)*0.05</f>
        <v>#REF!</v>
      </c>
      <c r="M469" s="71">
        <v>2007</v>
      </c>
      <c r="N469" s="66" t="e">
        <f>IF(#REF!&lt;39083,39083,IF(#REF!&gt;39447,0,#REF!))</f>
        <v>#REF!</v>
      </c>
      <c r="O469" s="67" t="e">
        <f t="shared" si="61"/>
        <v>#REF!</v>
      </c>
      <c r="P469" s="66" t="e">
        <f>IF(#REF!&gt;39447,39447,IF(#REF!&lt;39083,0,#REF!))</f>
        <v>#REF!</v>
      </c>
      <c r="Q469" s="67" t="e">
        <f t="shared" si="62"/>
        <v>#REF!</v>
      </c>
      <c r="R469" s="68" t="e">
        <f t="shared" si="63"/>
        <v>#REF!</v>
      </c>
      <c r="S469" s="68" t="e">
        <f t="shared" si="64"/>
        <v>#REF!</v>
      </c>
      <c r="T469" s="69">
        <v>3.5000000000000003E-2</v>
      </c>
      <c r="U469" s="70" t="e">
        <f>ROUND((((#REF!*T469)/360)*S469)/0.05,0)*0.05</f>
        <v>#REF!</v>
      </c>
    </row>
    <row r="470" spans="3:21">
      <c r="C470" s="71">
        <v>2008</v>
      </c>
      <c r="D470" s="66" t="e">
        <f>IF(#REF!&lt;39448,39448,IF(#REF!&gt;39813,0,#REF!))</f>
        <v>#REF!</v>
      </c>
      <c r="E470" s="67" t="e">
        <f t="shared" si="57"/>
        <v>#REF!</v>
      </c>
      <c r="F470" s="66" t="e">
        <f>IF(#REF!&gt;39813,39813,IF(#REF!&lt;39448,0,#REF!))</f>
        <v>#REF!</v>
      </c>
      <c r="G470" s="67" t="e">
        <f t="shared" si="58"/>
        <v>#REF!</v>
      </c>
      <c r="H470" s="68" t="e">
        <f t="shared" si="59"/>
        <v>#REF!</v>
      </c>
      <c r="I470" s="68" t="e">
        <f t="shared" si="60"/>
        <v>#REF!</v>
      </c>
      <c r="J470" s="69">
        <v>0.04</v>
      </c>
      <c r="K470" s="70" t="e">
        <f>ROUND((((#REF!*J470)/360)*I470)/0.05,0)*0.05</f>
        <v>#REF!</v>
      </c>
      <c r="M470" s="71">
        <v>2008</v>
      </c>
      <c r="N470" s="66" t="e">
        <f>IF(#REF!&lt;39448,39448,IF(#REF!&gt;39813,0,#REF!))</f>
        <v>#REF!</v>
      </c>
      <c r="O470" s="67" t="e">
        <f t="shared" si="61"/>
        <v>#REF!</v>
      </c>
      <c r="P470" s="66" t="e">
        <f>IF(#REF!&gt;39813,39813,IF(#REF!&lt;39448,0,#REF!))</f>
        <v>#REF!</v>
      </c>
      <c r="Q470" s="67" t="e">
        <f t="shared" si="62"/>
        <v>#REF!</v>
      </c>
      <c r="R470" s="68" t="e">
        <f t="shared" si="63"/>
        <v>#REF!</v>
      </c>
      <c r="S470" s="68" t="e">
        <f t="shared" si="64"/>
        <v>#REF!</v>
      </c>
      <c r="T470" s="69">
        <v>0.04</v>
      </c>
      <c r="U470" s="70" t="e">
        <f>ROUND((((#REF!*T470)/360)*S470)/0.05,0)*0.05</f>
        <v>#REF!</v>
      </c>
    </row>
    <row r="471" spans="3:21">
      <c r="C471" s="71">
        <v>2009</v>
      </c>
      <c r="D471" s="66" t="e">
        <f>IF(#REF!&lt;39814,39814,IF(#REF!&gt;40178,0,#REF!))</f>
        <v>#REF!</v>
      </c>
      <c r="E471" s="67" t="e">
        <f t="shared" si="57"/>
        <v>#REF!</v>
      </c>
      <c r="F471" s="66" t="e">
        <f>IF(#REF!&gt;40178,40178,IF(#REF!&lt;39814,0,#REF!))</f>
        <v>#REF!</v>
      </c>
      <c r="G471" s="67" t="e">
        <f t="shared" si="58"/>
        <v>#REF!</v>
      </c>
      <c r="H471" s="68" t="e">
        <f t="shared" si="59"/>
        <v>#REF!</v>
      </c>
      <c r="I471" s="68" t="e">
        <f t="shared" si="60"/>
        <v>#REF!</v>
      </c>
      <c r="J471" s="69">
        <v>0.04</v>
      </c>
      <c r="K471" s="70" t="e">
        <f>ROUND((((#REF!*J471)/360)*I471)/0.05,0)*0.05</f>
        <v>#REF!</v>
      </c>
      <c r="M471" s="71">
        <v>2009</v>
      </c>
      <c r="N471" s="66" t="e">
        <f>IF(#REF!&lt;39814,39814,IF(#REF!&gt;40178,0,#REF!))</f>
        <v>#REF!</v>
      </c>
      <c r="O471" s="67" t="e">
        <f t="shared" si="61"/>
        <v>#REF!</v>
      </c>
      <c r="P471" s="66" t="e">
        <f>IF(#REF!&gt;40178,40178,IF(#REF!&lt;39814,0,#REF!))</f>
        <v>#REF!</v>
      </c>
      <c r="Q471" s="67" t="e">
        <f t="shared" si="62"/>
        <v>#REF!</v>
      </c>
      <c r="R471" s="68" t="e">
        <f t="shared" si="63"/>
        <v>#REF!</v>
      </c>
      <c r="S471" s="68" t="e">
        <f t="shared" si="64"/>
        <v>#REF!</v>
      </c>
      <c r="T471" s="69">
        <v>0.04</v>
      </c>
      <c r="U471" s="70" t="e">
        <f>ROUND((((#REF!*T471)/360)*S471)/0.05,0)*0.05</f>
        <v>#REF!</v>
      </c>
    </row>
    <row r="472" spans="3:21">
      <c r="C472" s="71">
        <v>2010</v>
      </c>
      <c r="D472" s="66" t="e">
        <f>IF(#REF!&lt;40179,40179,IF(#REF!&gt;40543,0,#REF!))</f>
        <v>#REF!</v>
      </c>
      <c r="E472" s="67" t="e">
        <f t="shared" si="57"/>
        <v>#REF!</v>
      </c>
      <c r="F472" s="66" t="e">
        <f>IF(#REF!&gt;40543,40543,IF(#REF!&lt;40179,0,#REF!))</f>
        <v>#REF!</v>
      </c>
      <c r="G472" s="67" t="e">
        <f t="shared" si="58"/>
        <v>#REF!</v>
      </c>
      <c r="H472" s="68" t="e">
        <f t="shared" si="59"/>
        <v>#REF!</v>
      </c>
      <c r="I472" s="68" t="e">
        <f t="shared" si="60"/>
        <v>#REF!</v>
      </c>
      <c r="J472" s="69">
        <v>3.5000000000000003E-2</v>
      </c>
      <c r="K472" s="70" t="e">
        <f>ROUND((((#REF!*J472)/360)*I472)/0.05,0)*0.05</f>
        <v>#REF!</v>
      </c>
      <c r="M472" s="71">
        <v>2010</v>
      </c>
      <c r="N472" s="66" t="e">
        <f>IF(#REF!&lt;40179,40179,IF(#REF!&gt;40543,0,#REF!))</f>
        <v>#REF!</v>
      </c>
      <c r="O472" s="67" t="e">
        <f t="shared" si="61"/>
        <v>#REF!</v>
      </c>
      <c r="P472" s="66" t="e">
        <f>IF(#REF!&gt;40543,40543,IF(#REF!&lt;40179,0,#REF!))</f>
        <v>#REF!</v>
      </c>
      <c r="Q472" s="67" t="e">
        <f t="shared" si="62"/>
        <v>#REF!</v>
      </c>
      <c r="R472" s="68" t="e">
        <f t="shared" si="63"/>
        <v>#REF!</v>
      </c>
      <c r="S472" s="68" t="e">
        <f t="shared" si="64"/>
        <v>#REF!</v>
      </c>
      <c r="T472" s="69">
        <v>3.5000000000000003E-2</v>
      </c>
      <c r="U472" s="70" t="e">
        <f>ROUND((((#REF!*T472)/360)*S472)/0.05,0)*0.05</f>
        <v>#REF!</v>
      </c>
    </row>
    <row r="473" spans="3:21">
      <c r="C473" s="71">
        <v>2011</v>
      </c>
      <c r="D473" s="66" t="e">
        <f>IF(#REF!&lt;40544,40544,IF(#REF!&gt;40908,0,#REF!))</f>
        <v>#REF!</v>
      </c>
      <c r="E473" s="67" t="e">
        <f t="shared" si="57"/>
        <v>#REF!</v>
      </c>
      <c r="F473" s="66" t="e">
        <f>IF(#REF!&gt;40908,40908,IF(#REF!&lt;40544,0,#REF!))</f>
        <v>#REF!</v>
      </c>
      <c r="G473" s="67" t="e">
        <f t="shared" si="58"/>
        <v>#REF!</v>
      </c>
      <c r="H473" s="68" t="e">
        <f t="shared" si="59"/>
        <v>#REF!</v>
      </c>
      <c r="I473" s="68" t="e">
        <f t="shared" si="60"/>
        <v>#REF!</v>
      </c>
      <c r="J473" s="69">
        <v>3.5000000000000003E-2</v>
      </c>
      <c r="K473" s="70" t="e">
        <f>ROUND((((#REF!*J473)/360)*I473)/0.05,0)*0.05</f>
        <v>#REF!</v>
      </c>
      <c r="M473" s="71">
        <v>2011</v>
      </c>
      <c r="N473" s="66" t="e">
        <f>IF(#REF!&lt;40544,40544,IF(#REF!&gt;40908,0,#REF!))</f>
        <v>#REF!</v>
      </c>
      <c r="O473" s="67" t="e">
        <f t="shared" si="61"/>
        <v>#REF!</v>
      </c>
      <c r="P473" s="66" t="e">
        <f>IF(#REF!&gt;40908,40908,IF(#REF!&lt;40544,0,#REF!))</f>
        <v>#REF!</v>
      </c>
      <c r="Q473" s="67" t="e">
        <f t="shared" si="62"/>
        <v>#REF!</v>
      </c>
      <c r="R473" s="68" t="e">
        <f t="shared" si="63"/>
        <v>#REF!</v>
      </c>
      <c r="S473" s="68" t="e">
        <f t="shared" si="64"/>
        <v>#REF!</v>
      </c>
      <c r="T473" s="69">
        <v>3.5000000000000003E-2</v>
      </c>
      <c r="U473" s="70" t="e">
        <f>ROUND((((#REF!*T473)/360)*S473)/0.05,0)*0.05</f>
        <v>#REF!</v>
      </c>
    </row>
    <row r="474" spans="3:21">
      <c r="C474" s="71">
        <v>2012</v>
      </c>
      <c r="D474" s="66" t="e">
        <f>IF(#REF!&lt;40909,40909,IF(#REF!&gt;41274,0,#REF!))</f>
        <v>#REF!</v>
      </c>
      <c r="E474" s="67" t="e">
        <f t="shared" si="57"/>
        <v>#REF!</v>
      </c>
      <c r="F474" s="66" t="e">
        <f>IF(#REF!&gt;41274,41274,IF(#REF!&lt;40909,0,#REF!))</f>
        <v>#REF!</v>
      </c>
      <c r="G474" s="67" t="e">
        <f t="shared" si="58"/>
        <v>#REF!</v>
      </c>
      <c r="H474" s="68" t="e">
        <f t="shared" si="59"/>
        <v>#REF!</v>
      </c>
      <c r="I474" s="68" t="e">
        <f t="shared" si="60"/>
        <v>#REF!</v>
      </c>
      <c r="J474" s="69">
        <v>0.03</v>
      </c>
      <c r="K474" s="70" t="e">
        <f>ROUND((((#REF!*J474)/360)*I474)/0.05,0)*0.05</f>
        <v>#REF!</v>
      </c>
      <c r="M474" s="71">
        <v>2012</v>
      </c>
      <c r="N474" s="66" t="e">
        <f>IF(#REF!&lt;40909,40909,IF(#REF!&gt;41274,0,#REF!))</f>
        <v>#REF!</v>
      </c>
      <c r="O474" s="67" t="e">
        <f t="shared" si="61"/>
        <v>#REF!</v>
      </c>
      <c r="P474" s="66" t="e">
        <f>IF(#REF!&gt;41274,41274,IF(#REF!&lt;40909,0,#REF!))</f>
        <v>#REF!</v>
      </c>
      <c r="Q474" s="67" t="e">
        <f t="shared" si="62"/>
        <v>#REF!</v>
      </c>
      <c r="R474" s="68" t="e">
        <f t="shared" si="63"/>
        <v>#REF!</v>
      </c>
      <c r="S474" s="68" t="e">
        <f t="shared" si="64"/>
        <v>#REF!</v>
      </c>
      <c r="T474" s="69">
        <v>0.03</v>
      </c>
      <c r="U474" s="70" t="e">
        <f>ROUND((((#REF!*T474)/360)*S474)/0.05,0)*0.05</f>
        <v>#REF!</v>
      </c>
    </row>
    <row r="475" spans="3:21">
      <c r="C475" s="71">
        <v>2013</v>
      </c>
      <c r="D475" s="66" t="e">
        <f>IF(#REF!&lt;41275,41275,IF(#REF!&gt;41639,0,#REF!))</f>
        <v>#REF!</v>
      </c>
      <c r="E475" s="67" t="e">
        <f t="shared" si="57"/>
        <v>#REF!</v>
      </c>
      <c r="F475" s="66" t="e">
        <f>IF(#REF!&gt;41639,41639,IF(#REF!&lt;41275,0,#REF!))</f>
        <v>#REF!</v>
      </c>
      <c r="G475" s="67" t="e">
        <f t="shared" si="58"/>
        <v>#REF!</v>
      </c>
      <c r="H475" s="68" t="e">
        <f t="shared" si="59"/>
        <v>#REF!</v>
      </c>
      <c r="I475" s="68" t="e">
        <f t="shared" si="60"/>
        <v>#REF!</v>
      </c>
      <c r="J475" s="69">
        <v>0</v>
      </c>
      <c r="K475" s="70" t="e">
        <f>ROUND((((#REF!*J475)/360)*I475)/0.05,0)*0.05</f>
        <v>#REF!</v>
      </c>
      <c r="M475" s="71">
        <v>2013</v>
      </c>
      <c r="N475" s="66" t="e">
        <f>IF(#REF!&lt;41275,41275,IF(#REF!&gt;41639,0,#REF!))</f>
        <v>#REF!</v>
      </c>
      <c r="O475" s="67" t="e">
        <f t="shared" si="61"/>
        <v>#REF!</v>
      </c>
      <c r="P475" s="66" t="e">
        <f>IF(#REF!&gt;41639,41639,IF(#REF!&lt;41275,0,#REF!))</f>
        <v>#REF!</v>
      </c>
      <c r="Q475" s="67" t="e">
        <f t="shared" si="62"/>
        <v>#REF!</v>
      </c>
      <c r="R475" s="68" t="e">
        <f t="shared" si="63"/>
        <v>#REF!</v>
      </c>
      <c r="S475" s="68" t="e">
        <f t="shared" si="64"/>
        <v>#REF!</v>
      </c>
      <c r="T475" s="69">
        <v>0</v>
      </c>
      <c r="U475" s="70" t="e">
        <f>ROUND((((#REF!*T475)/360)*S475)/0.05,0)*0.05</f>
        <v>#REF!</v>
      </c>
    </row>
    <row r="476" spans="3:21">
      <c r="C476" s="71">
        <v>2014</v>
      </c>
      <c r="D476" s="66" t="e">
        <f>IF(#REF!&lt;41640,41640,IF(#REF!&gt;42004,0,#REF!))</f>
        <v>#REF!</v>
      </c>
      <c r="E476" s="67" t="e">
        <f t="shared" si="57"/>
        <v>#REF!</v>
      </c>
      <c r="F476" s="66" t="e">
        <f>IF(#REF!&gt;42004,42004,IF(#REF!&lt;41640,0,#REF!))</f>
        <v>#REF!</v>
      </c>
      <c r="G476" s="67" t="e">
        <f t="shared" si="58"/>
        <v>#REF!</v>
      </c>
      <c r="H476" s="68" t="e">
        <f t="shared" si="59"/>
        <v>#REF!</v>
      </c>
      <c r="I476" s="68" t="e">
        <f t="shared" si="60"/>
        <v>#REF!</v>
      </c>
      <c r="J476" s="69">
        <v>0</v>
      </c>
      <c r="K476" s="70" t="e">
        <f>ROUND((((#REF!*J476)/360)*I476)/0.05,0)*0.05</f>
        <v>#REF!</v>
      </c>
      <c r="M476" s="71">
        <v>2014</v>
      </c>
      <c r="N476" s="66" t="e">
        <f>IF(#REF!&lt;41640,41640,IF(#REF!&gt;42004,0,#REF!))</f>
        <v>#REF!</v>
      </c>
      <c r="O476" s="67" t="e">
        <f t="shared" si="61"/>
        <v>#REF!</v>
      </c>
      <c r="P476" s="66" t="e">
        <f>IF(#REF!&gt;42004,42004,IF(#REF!&lt;41640,0,#REF!))</f>
        <v>#REF!</v>
      </c>
      <c r="Q476" s="67" t="e">
        <f t="shared" si="62"/>
        <v>#REF!</v>
      </c>
      <c r="R476" s="68" t="e">
        <f t="shared" si="63"/>
        <v>#REF!</v>
      </c>
      <c r="S476" s="68" t="e">
        <f t="shared" si="64"/>
        <v>#REF!</v>
      </c>
      <c r="T476" s="69">
        <v>0</v>
      </c>
      <c r="U476" s="70" t="e">
        <f>ROUND((((#REF!*T476)/360)*S476)/0.05,0)*0.05</f>
        <v>#REF!</v>
      </c>
    </row>
    <row r="477" spans="3:21">
      <c r="C477" s="71">
        <v>2015</v>
      </c>
      <c r="D477" s="66" t="e">
        <f>IF(#REF!&lt;42005,42005,IF(#REF!&gt;42369,0,#REF!))</f>
        <v>#REF!</v>
      </c>
      <c r="E477" s="67" t="e">
        <f t="shared" si="57"/>
        <v>#REF!</v>
      </c>
      <c r="F477" s="66" t="e">
        <f>IF(#REF!&gt;42369,42369,IF(#REF!&lt;42005,0,#REF!))</f>
        <v>#REF!</v>
      </c>
      <c r="G477" s="67" t="e">
        <f t="shared" si="58"/>
        <v>#REF!</v>
      </c>
      <c r="H477" s="68" t="e">
        <f t="shared" si="59"/>
        <v>#REF!</v>
      </c>
      <c r="I477" s="68" t="e">
        <f t="shared" si="60"/>
        <v>#REF!</v>
      </c>
      <c r="J477" s="69">
        <v>0</v>
      </c>
      <c r="K477" s="70" t="e">
        <f>ROUND((((#REF!*J477)/360)*I477)/0.05,0)*0.05</f>
        <v>#REF!</v>
      </c>
      <c r="M477" s="71">
        <v>2015</v>
      </c>
      <c r="N477" s="66" t="e">
        <f>IF(#REF!&lt;42005,42005,IF(#REF!&gt;42369,0,#REF!))</f>
        <v>#REF!</v>
      </c>
      <c r="O477" s="67" t="e">
        <f t="shared" si="61"/>
        <v>#REF!</v>
      </c>
      <c r="P477" s="66" t="e">
        <f>IF(#REF!&gt;42369,42369,IF(#REF!&lt;42005,0,#REF!))</f>
        <v>#REF!</v>
      </c>
      <c r="Q477" s="67" t="e">
        <f t="shared" si="62"/>
        <v>#REF!</v>
      </c>
      <c r="R477" s="68" t="e">
        <f t="shared" si="63"/>
        <v>#REF!</v>
      </c>
      <c r="S477" s="68" t="e">
        <f t="shared" si="64"/>
        <v>#REF!</v>
      </c>
      <c r="T477" s="69">
        <v>0</v>
      </c>
      <c r="U477" s="70" t="e">
        <f>ROUND((((#REF!*T477)/360)*S477)/0.05,0)*0.05</f>
        <v>#REF!</v>
      </c>
    </row>
    <row r="478" spans="3:21">
      <c r="C478" s="71">
        <v>2016</v>
      </c>
      <c r="D478" s="66" t="e">
        <f>IF(#REF!&lt;42370,42370,IF(#REF!&gt;42735,0,#REF!))</f>
        <v>#REF!</v>
      </c>
      <c r="E478" s="67" t="e">
        <f t="shared" si="57"/>
        <v>#REF!</v>
      </c>
      <c r="F478" s="66" t="e">
        <f>IF(#REF!&gt;42735,42735,IF(#REF!&lt;42370,0,#REF!))</f>
        <v>#REF!</v>
      </c>
      <c r="G478" s="67" t="e">
        <f t="shared" si="58"/>
        <v>#REF!</v>
      </c>
      <c r="H478" s="68" t="e">
        <f t="shared" si="59"/>
        <v>#REF!</v>
      </c>
      <c r="I478" s="68" t="e">
        <f t="shared" si="60"/>
        <v>#REF!</v>
      </c>
      <c r="J478" s="69">
        <v>0</v>
      </c>
      <c r="K478" s="70" t="e">
        <f>ROUND((((#REF!*J478)/360)*I478)/0.05,0)*0.05</f>
        <v>#REF!</v>
      </c>
      <c r="M478" s="71">
        <v>2016</v>
      </c>
      <c r="N478" s="66" t="e">
        <f>IF(#REF!&lt;42370,42370,IF(#REF!&gt;42735,0,#REF!))</f>
        <v>#REF!</v>
      </c>
      <c r="O478" s="67" t="e">
        <f t="shared" si="61"/>
        <v>#REF!</v>
      </c>
      <c r="P478" s="66" t="e">
        <f>IF(#REF!&gt;42735,42735,IF(#REF!&lt;42370,0,#REF!))</f>
        <v>#REF!</v>
      </c>
      <c r="Q478" s="67" t="e">
        <f t="shared" si="62"/>
        <v>#REF!</v>
      </c>
      <c r="R478" s="68" t="e">
        <f t="shared" si="63"/>
        <v>#REF!</v>
      </c>
      <c r="S478" s="68" t="e">
        <f t="shared" si="64"/>
        <v>#REF!</v>
      </c>
      <c r="T478" s="69">
        <v>0</v>
      </c>
      <c r="U478" s="70" t="e">
        <f>ROUND((((#REF!*T478)/360)*S478)/0.05,0)*0.05</f>
        <v>#REF!</v>
      </c>
    </row>
    <row r="479" spans="3:21">
      <c r="C479" s="71">
        <v>2017</v>
      </c>
      <c r="D479" s="66" t="e">
        <f>IF(#REF!&lt;42736,42736,IF(#REF!&gt;43100,0,#REF!))</f>
        <v>#REF!</v>
      </c>
      <c r="E479" s="67" t="e">
        <f t="shared" si="57"/>
        <v>#REF!</v>
      </c>
      <c r="F479" s="66" t="e">
        <f>IF(#REF!&gt;43100,43100,IF(#REF!&lt;42736,0,#REF!))</f>
        <v>#REF!</v>
      </c>
      <c r="G479" s="67" t="e">
        <f t="shared" si="58"/>
        <v>#REF!</v>
      </c>
      <c r="H479" s="68" t="e">
        <f t="shared" si="59"/>
        <v>#REF!</v>
      </c>
      <c r="I479" s="68" t="e">
        <f t="shared" si="60"/>
        <v>#REF!</v>
      </c>
      <c r="J479" s="69">
        <v>0</v>
      </c>
      <c r="K479" s="70" t="e">
        <f>ROUND((((#REF!*J479)/360)*I479)/0.05,0)*0.05</f>
        <v>#REF!</v>
      </c>
      <c r="M479" s="71">
        <v>2017</v>
      </c>
      <c r="N479" s="66" t="e">
        <f>IF(#REF!&lt;42736,42736,IF(#REF!&gt;43100,0,#REF!))</f>
        <v>#REF!</v>
      </c>
      <c r="O479" s="67" t="e">
        <f t="shared" si="61"/>
        <v>#REF!</v>
      </c>
      <c r="P479" s="66" t="e">
        <f>IF(#REF!&gt;43100,43100,IF(#REF!&lt;42736,0,#REF!))</f>
        <v>#REF!</v>
      </c>
      <c r="Q479" s="67" t="e">
        <f t="shared" si="62"/>
        <v>#REF!</v>
      </c>
      <c r="R479" s="68" t="e">
        <f t="shared" si="63"/>
        <v>#REF!</v>
      </c>
      <c r="S479" s="68" t="e">
        <f t="shared" si="64"/>
        <v>#REF!</v>
      </c>
      <c r="T479" s="69">
        <v>0</v>
      </c>
      <c r="U479" s="70" t="e">
        <f>ROUND((((#REF!*T479)/360)*S479)/0.05,0)*0.05</f>
        <v>#REF!</v>
      </c>
    </row>
    <row r="480" spans="3:21">
      <c r="C480" s="71">
        <v>2018</v>
      </c>
      <c r="D480" s="66" t="e">
        <f>IF(#REF!&lt;43101,43101,IF(#REF!&gt;43465,0,#REF!))</f>
        <v>#REF!</v>
      </c>
      <c r="E480" s="67" t="e">
        <f t="shared" si="57"/>
        <v>#REF!</v>
      </c>
      <c r="F480" s="66" t="e">
        <f>IF(#REF!&gt;43465,43465,IF(#REF!&lt;43101,0,#REF!))</f>
        <v>#REF!</v>
      </c>
      <c r="G480" s="67" t="e">
        <f t="shared" si="58"/>
        <v>#REF!</v>
      </c>
      <c r="H480" s="68" t="e">
        <f t="shared" si="59"/>
        <v>#REF!</v>
      </c>
      <c r="I480" s="68" t="e">
        <f t="shared" si="60"/>
        <v>#REF!</v>
      </c>
      <c r="J480" s="69">
        <v>0</v>
      </c>
      <c r="K480" s="70" t="e">
        <f>ROUND((((#REF!*J480)/360)*I480)/0.05,0)*0.05</f>
        <v>#REF!</v>
      </c>
      <c r="M480" s="71">
        <v>2018</v>
      </c>
      <c r="N480" s="66" t="e">
        <f>IF(#REF!&lt;43101,43101,IF(#REF!&gt;43465,0,#REF!))</f>
        <v>#REF!</v>
      </c>
      <c r="O480" s="67" t="e">
        <f t="shared" si="61"/>
        <v>#REF!</v>
      </c>
      <c r="P480" s="66" t="e">
        <f>IF(#REF!&gt;43465,43465,IF(#REF!&lt;43101,0,#REF!))</f>
        <v>#REF!</v>
      </c>
      <c r="Q480" s="67" t="e">
        <f t="shared" si="62"/>
        <v>#REF!</v>
      </c>
      <c r="R480" s="68" t="e">
        <f t="shared" si="63"/>
        <v>#REF!</v>
      </c>
      <c r="S480" s="68" t="e">
        <f t="shared" si="64"/>
        <v>#REF!</v>
      </c>
      <c r="T480" s="69">
        <v>0</v>
      </c>
      <c r="U480" s="70" t="e">
        <f>ROUND((((#REF!*T480)/360)*S480)/0.05,0)*0.05</f>
        <v>#REF!</v>
      </c>
    </row>
    <row r="481" spans="3:21">
      <c r="C481" s="71">
        <v>2019</v>
      </c>
      <c r="D481" s="66" t="e">
        <f>IF(#REF!&lt;43466,43466,IF(#REF!&gt;43830,0,#REF!))</f>
        <v>#REF!</v>
      </c>
      <c r="E481" s="67" t="e">
        <f t="shared" si="57"/>
        <v>#REF!</v>
      </c>
      <c r="F481" s="66" t="e">
        <f>IF(#REF!&gt;43830,43830,IF(#REF!&lt;43466,0,#REF!))</f>
        <v>#REF!</v>
      </c>
      <c r="G481" s="67" t="e">
        <f t="shared" si="58"/>
        <v>#REF!</v>
      </c>
      <c r="H481" s="68" t="e">
        <f t="shared" si="59"/>
        <v>#REF!</v>
      </c>
      <c r="I481" s="68" t="e">
        <f t="shared" si="60"/>
        <v>#REF!</v>
      </c>
      <c r="J481" s="69">
        <v>0</v>
      </c>
      <c r="K481" s="70" t="e">
        <f>ROUND((((#REF!*J481)/360)*I481)/0.05,0)*0.05</f>
        <v>#REF!</v>
      </c>
      <c r="M481" s="71">
        <v>2019</v>
      </c>
      <c r="N481" s="66" t="e">
        <f>IF(#REF!&lt;43466,43466,IF(#REF!&gt;43830,0,#REF!))</f>
        <v>#REF!</v>
      </c>
      <c r="O481" s="67" t="e">
        <f t="shared" si="61"/>
        <v>#REF!</v>
      </c>
      <c r="P481" s="66" t="e">
        <f>IF(#REF!&gt;43830,43830,IF(#REF!&lt;43466,0,#REF!))</f>
        <v>#REF!</v>
      </c>
      <c r="Q481" s="67" t="e">
        <f t="shared" si="62"/>
        <v>#REF!</v>
      </c>
      <c r="R481" s="68" t="e">
        <f t="shared" si="63"/>
        <v>#REF!</v>
      </c>
      <c r="S481" s="68" t="e">
        <f t="shared" si="64"/>
        <v>#REF!</v>
      </c>
      <c r="T481" s="69">
        <v>0</v>
      </c>
      <c r="U481" s="70" t="e">
        <f>ROUND((((#REF!*T481)/360)*S481)/0.05,0)*0.05</f>
        <v>#REF!</v>
      </c>
    </row>
    <row r="482" spans="3:21">
      <c r="C482" s="71">
        <v>2020</v>
      </c>
      <c r="D482" s="66" t="e">
        <f>IF(#REF!&lt;43831,43831,IF(#REF!&gt;44196,0,#REF!))</f>
        <v>#REF!</v>
      </c>
      <c r="E482" s="67" t="e">
        <f t="shared" si="57"/>
        <v>#REF!</v>
      </c>
      <c r="F482" s="66" t="e">
        <f>IF(#REF!&gt;44196,44196,IF(#REF!&lt;43831,0,#REF!))</f>
        <v>#REF!</v>
      </c>
      <c r="G482" s="67" t="e">
        <f t="shared" si="58"/>
        <v>#REF!</v>
      </c>
      <c r="H482" s="68" t="e">
        <f t="shared" si="59"/>
        <v>#REF!</v>
      </c>
      <c r="I482" s="68" t="e">
        <f t="shared" si="60"/>
        <v>#REF!</v>
      </c>
      <c r="J482" s="69">
        <v>0</v>
      </c>
      <c r="K482" s="70" t="e">
        <f>ROUND((((#REF!*J482)/360)*I482)/0.05,0)*0.05</f>
        <v>#REF!</v>
      </c>
      <c r="M482" s="71">
        <v>2020</v>
      </c>
      <c r="N482" s="66" t="e">
        <f>IF(#REF!&lt;43831,43831,IF(#REF!&gt;44196,0,#REF!))</f>
        <v>#REF!</v>
      </c>
      <c r="O482" s="67" t="e">
        <f t="shared" si="61"/>
        <v>#REF!</v>
      </c>
      <c r="P482" s="66" t="e">
        <f>IF(#REF!&gt;44196,44196,IF(#REF!&lt;43831,0,#REF!))</f>
        <v>#REF!</v>
      </c>
      <c r="Q482" s="67" t="e">
        <f t="shared" si="62"/>
        <v>#REF!</v>
      </c>
      <c r="R482" s="68" t="e">
        <f t="shared" si="63"/>
        <v>#REF!</v>
      </c>
      <c r="S482" s="68" t="e">
        <f t="shared" si="64"/>
        <v>#REF!</v>
      </c>
      <c r="T482" s="69">
        <v>0</v>
      </c>
      <c r="U482" s="70" t="e">
        <f>ROUND((((#REF!*T482)/360)*S482)/0.05,0)*0.05</f>
        <v>#REF!</v>
      </c>
    </row>
    <row r="484" spans="3:21" hidden="1"/>
    <row r="485" spans="3:21" hidden="1"/>
    <row r="486" spans="3:21" hidden="1"/>
    <row r="487" spans="3:21" hidden="1"/>
    <row r="488" spans="3:21" hidden="1"/>
    <row r="489" spans="3:21" hidden="1"/>
    <row r="490" spans="3:21" hidden="1"/>
    <row r="491" spans="3:21" hidden="1"/>
    <row r="492" spans="3:21" hidden="1"/>
    <row r="493" spans="3:21" hidden="1"/>
    <row r="494" spans="3:21" hidden="1"/>
    <row r="495" spans="3:21" hidden="1"/>
    <row r="496" spans="3:21" hidden="1"/>
    <row r="497" spans="3:11" hidden="1"/>
    <row r="498" spans="3:11" hidden="1"/>
    <row r="499" spans="3:11" hidden="1"/>
    <row r="500" spans="3:11" hidden="1"/>
    <row r="501" spans="3:11" hidden="1"/>
    <row r="502" spans="3:11" hidden="1"/>
    <row r="503" spans="3:11" hidden="1"/>
    <row r="504" spans="3:11" hidden="1"/>
    <row r="506" spans="3:11">
      <c r="C506" s="146" t="s">
        <v>17</v>
      </c>
      <c r="D506" s="146"/>
      <c r="E506" s="146" t="s">
        <v>14</v>
      </c>
      <c r="F506" s="146"/>
      <c r="G506" s="146" t="s">
        <v>15</v>
      </c>
      <c r="H506" s="146"/>
      <c r="I506" s="146" t="s">
        <v>16</v>
      </c>
      <c r="J506" s="146"/>
    </row>
    <row r="507" spans="3:11" ht="14.25">
      <c r="C507" s="43" t="e">
        <f>ROUNDDOWN(#REF!/100,0)*100</f>
        <v>#REF!</v>
      </c>
      <c r="D507" s="44" t="e">
        <f>ROUNDDOWN(#REF!/100,0)*100</f>
        <v>#REF!</v>
      </c>
      <c r="E507" s="45"/>
      <c r="F507" s="45"/>
      <c r="G507" s="45"/>
      <c r="H507" s="45"/>
      <c r="I507" s="46"/>
      <c r="J507" s="46"/>
      <c r="K507" s="46"/>
    </row>
    <row r="508" spans="3:11" ht="14.25">
      <c r="C508" s="47" t="e">
        <f>IF((ROUND(IF(C507&lt;=0,0,IF(C507&lt;EB!$A$4,C507*EB!$B$3,IF(C507&lt;EB!$A$17,VLOOKUP(C507,EB!$A$4:'EB'!$D$17,4)+(C507-VLOOKUP(C507,EB!$A$4:'EB'!$D$17,1))*VLOOKUP(C507,EB!$A$4:'EB'!$D$17,2),C507*EB!$B$17)))/0.05,0)*0.05)&lt;=25,0,(ROUND(IF(C507&lt;=0,0,IF(C507&lt;EB!$A$4,C507*EB!$B$3,IF(C507&lt;EB!$A$17,VLOOKUP(C507,EB!$A$4:'EB'!$D$17,4)+(C507-VLOOKUP(C507,EB!$A$4:'EB'!$D$17,1))*VLOOKUP(C507,EB!$A$4:'EB'!$D$17,2),C507*EB!$B$17)))/0.05,0)*0.05))</f>
        <v>#REF!</v>
      </c>
      <c r="D508" s="47" t="e">
        <f>IF((ROUND(IF(C507&lt;=0,0,IF(C507&lt;EB!$F$4,C507*EB!$G$3,IF(C507&lt;EB!$F$14,VLOOKUP(C507,EB!$F$4:'EB'!$I$14,4)+(C507-VLOOKUP(C507,EB!$F$4:'EB'!$I$14,1))*VLOOKUP(C507,EB!$F$4:'EB'!$I$14,2),C507*EB!$G$14)))/0.05,0)*0.05)&lt;=25,0,(ROUND(IF(C507&lt;=0,0,IF(C507&lt;EB!$F$4,C507*EB!$G$3,IF(C507&lt;EB!$F$14,VLOOKUP(C507,EB!$F$4:'EB'!$I$14,4)+(C507-VLOOKUP(C507,EB!$F$4:'EB'!$I$14,1))*VLOOKUP(C507,EB!$F$4:'EB'!$I$14,2),C507*EB!$G$14)))/0.05,0)*0.05))</f>
        <v>#REF!</v>
      </c>
      <c r="E508" s="47" t="e">
        <f>IF((ROUND(IF(C507&lt;=0,0,IF(C507&lt;EB!$A$24,C507*EB!$B$23,IF(C507&lt;EB!$A$38,VLOOKUP(C507,EB!$A$24:'EB'!$D$38,4)+(C507-VLOOKUP(C507,EB!$A$24:'EB'!$D$38,1))*VLOOKUP(C507,EB!$A$24:'EB'!$D$38,2),C507*EB!$B$38)))/0.05,0)*0.05)&lt;=25,0,(ROUND(IF(C507&lt;=0,0,IF(C507&lt;EB!$A$24,C507*EB!$B$23,IF(C507&lt;EB!$A$38,VLOOKUP(C507,EB!$A$24:'EB'!$D$38,4)+(C507-VLOOKUP(C507,EB!$A$24:'EB'!$D$38,1))*VLOOKUP(C507,EB!$A$24:'EB'!$D$38,2),C507*EB!$B$38)))/0.05,0)*0.05))</f>
        <v>#REF!</v>
      </c>
      <c r="F508" s="47" t="e">
        <f>IF((ROUND(IF(C507&lt;=0,0,IF(C507&lt;EB!$F$24,C507*EB!$G$23,IF(C507&lt;EB!$F$34,VLOOKUP(C507,EB!$F$24:'EB'!$I$34,4)+(C507-VLOOKUP(C507,EB!$F$24:'EB'!$I$34,1))*VLOOKUP(C507,EB!$F$24:'EB'!$I$34,2),C507*EB!$G$34)))/0.05,0)*0.05)&lt;=25,0,(ROUND(IF(C507&lt;=0,0,IF(C507&lt;EB!$F$24,C507*EB!$G$23,IF(C507&lt;EB!$F$34,VLOOKUP(C507,EB!$F$24:'EB'!$I$34,4)+(C507-VLOOKUP(C507,EB!$F$24:'EB'!$I$34,1))*VLOOKUP(C507,EB!$F$24:'EB'!$I$34,2),C507*EB!$G$34)))/0.05,0)*0.05))</f>
        <v>#REF!</v>
      </c>
      <c r="G508" s="47" t="e">
        <f>IF((ROUND(IF(C507&lt;=0,0,IF(C507&lt;EB!$A$45,C507*EB!$B$44,IF(C507&lt;EB!$A$58,VLOOKUP(C507,EB!$A$45:'EB'!$D$58,4)+(C507-VLOOKUP(C507,EB!$A$45:'EB'!$D$58,1))*VLOOKUP(C507,EB!$A$45:'EB'!$D$58,2),C507*EB!$B$58)))/0.05,0)*0.05)&lt;=25,0,(ROUND(IF(C507&lt;=0,0,IF(C507&lt;EB!$A$45,C507*EB!$B$44,IF(C507&lt;EB!$A$58,VLOOKUP(C507,EB!$A$45:'EB'!$D$58,4)+(C507-VLOOKUP(C507,EB!$A$45:'EB'!$D$58,1))*VLOOKUP(C507,EB!$A$45:'EB'!$D$58,2),C507*EB!$B$58)))/0.05,0)*0.05))</f>
        <v>#REF!</v>
      </c>
      <c r="H508" s="47" t="e">
        <f>IF((ROUND(IF(C507&lt;=0,0,IF(C507&lt;EB!$F$45,C507*EB!$G$44,IF(C507&lt;EB!$F$55,VLOOKUP(C507,EB!$F$45:'EB'!$I$55,4)+(C507-VLOOKUP(C507,EB!$F$45:'EB'!$I$55,1))*VLOOKUP(C507,EB!$F$45:'EB'!$I$55,2),C507*EB!$G$55)))/0.05,0)*0.05)&lt;=25,0,(ROUND(IF(C507&lt;=0,0,IF(C507&lt;EB!$F$45,C507*EB!$G$44,IF(C507&lt;EB!$F$55,VLOOKUP(C507,EB!$F$45:'EB'!$I$55,4)+(C507-VLOOKUP(C507,EB!$F$45:'EB'!$I$55,1))*VLOOKUP(C507,EB!$F$45:'EB'!$I$55,2),C507*EB!$G$55)))/0.05,0)*0.05))</f>
        <v>#REF!</v>
      </c>
      <c r="I508" s="48" t="e">
        <f>IF((ROUND(IF(C507&lt;=0,0,IF(C507&lt;EB!$A$65,C507*EB!$B$64,IF(C507&lt;EB!$A$78,VLOOKUP(C507,EB!$A$65:'EB'!$D$78,4)+(C507-VLOOKUP(C507,EB!$A$65:'EB'!$D$78,1))*VLOOKUP(C507,EB!$A$65:'EB'!$D$78,2),C507*EB!$B$78)))/0.05,0)*0.05)&lt;=25,0,(ROUND(IF(C507&lt;=0,0,IF(C507&lt;EB!$A$65,C507*EB!$B$64,IF(C507&lt;EB!$A$78,VLOOKUP(C507,EB!$A$65:'EB'!$D$78,4)+(C507-VLOOKUP(C507,EB!$A$65:'EB'!$D$78,1))*VLOOKUP(C507,EB!$A$65:'EB'!$D$78,2),C507*EB!$B$78)))/0.05,0)*0.05))</f>
        <v>#REF!</v>
      </c>
      <c r="J508" s="48" t="e">
        <f>IF((ROUND(IF(C507&lt;=0,0,IF(C507&lt;EB!$F$65,C507*EB!$G$64,IF(C507&lt;EB!$F$75,VLOOKUP(C507,EB!$F$65:'EB'!$I$75,4)+(C507-VLOOKUP(C507,EB!$F$65:'EB'!$I$75,1))*VLOOKUP(C507,EB!$F$65:'EB'!$I$75,2),C507*EB!$G$75)))/0.05,0)*0.05)&lt;=25,0,(ROUND(IF(C507&lt;=0,0,IF(C507&lt;EB!$F$65,C507*EB!$G$64,IF(C507&lt;EB!$F$75,VLOOKUP(C507,EB!$F$65:'EB'!$I$75,4)+(C507-VLOOKUP(C507,EB!$F$65:'EB'!$I$75,1))*VLOOKUP(C507,EB!$F$65:'EB'!$I$75,2),C507*EB!$G$75)))/0.05,0)*0.05))</f>
        <v>#REF!</v>
      </c>
      <c r="K508" s="49"/>
    </row>
    <row r="509" spans="3:11" ht="14.25">
      <c r="C509" s="50" t="e">
        <f>IF((ROUND(IF(D507&lt;=0,0,IF(D507&lt;EB!$A$4,D507*EB!$B$3,IF(D507&lt;EB!$A$17,VLOOKUP(D507,EB!$A$4:'EB'!$D$17,4)+(D507-VLOOKUP(D507,EB!$A$4:'EB'!$D$17,1))*VLOOKUP(D507,EB!$A$4:'EB'!$D$17,2),D507*EB!$B$17)))/0.05,0)*0.05)&lt;=25,0,(ROUND(IF(D507&lt;=0,0,IF(D507&lt;EB!$A$4,D507*EB!$B$3,IF(D507&lt;EB!$A$17,VLOOKUP(D507,EB!$A$4:'EB'!$D$17,4)+(D507-VLOOKUP(D507,EB!$A$4:'EB'!$D$17,1))*VLOOKUP(D507,EB!$A$4:'EB'!$D$17,2),D507*EB!$B$17)))/0.05,0)*0.05))</f>
        <v>#REF!</v>
      </c>
      <c r="D509" s="50" t="e">
        <f>IF((ROUND(IF(D507&lt;=0,0,IF(D507&lt;EB!$F$4,D507*EB!$G$3,IF(D507&lt;EB!$F$14,VLOOKUP(D507,EB!$F$4:'EB'!$I$14,4)+(D507-VLOOKUP(D507,EB!$F$4:'EB'!$I$14,1))*VLOOKUP(D507,EB!$F$4:'EB'!$I$14,2),D507*EB!$G$14)))/0.05,0)*0.05)&lt;=25,0,(ROUND(IF(D507&lt;=0,0,IF(D507&lt;EB!$F$4,D507*EB!$G$3,IF(D507&lt;EB!$F$14,VLOOKUP(D507,EB!$F$4:'EB'!$I$14,4)+(D507-VLOOKUP(D507,EB!$F$4:'EB'!$I$14,1))*VLOOKUP(D507,EB!$F$4:'EB'!$I$14,2),D507*EB!$G$14)))/0.05,0)*0.05))</f>
        <v>#REF!</v>
      </c>
      <c r="E509" s="50" t="e">
        <f>IF((ROUND(IF(D507&lt;=0,0,IF(D507&lt;EB!$A$24,D507*EB!$B$23,IF(D507&lt;EB!$A$38,VLOOKUP(D507,EB!$A$24:'EB'!$D$38,4)+(D507-VLOOKUP(D507,EB!$A$24:'EB'!$D$38,1))*VLOOKUP(D507,EB!$A$24:'EB'!$D$38,2),D507*EB!$B$38)))/0.05,0)*0.05)&lt;=25,0,(ROUND(IF(D507&lt;=0,0,IF(D507&lt;EB!$A$24,D507*EB!$B$23,IF(D507&lt;EB!$A$38,VLOOKUP(D507,EB!$A$24:'EB'!$D$38,4)+(D507-VLOOKUP(D507,EB!$A$24:'EB'!$D$38,1))*VLOOKUP(D507,EB!$A$24:'EB'!$D$38,2),D507*EB!$B$38)))/0.05,0)*0.05))</f>
        <v>#REF!</v>
      </c>
      <c r="F509" s="50" t="e">
        <f>IF((ROUND(IF(D507&lt;=0,0,IF(D507&lt;EB!$F$24,D507*EB!$G$23,IF(D507&lt;EB!$F$34,VLOOKUP(D507,EB!$F$24:'EB'!$I$34,4)+(D507-VLOOKUP(D507,EB!$F$24:'EB'!$I$34,1))*VLOOKUP(D507,EB!$F$24:'EB'!$I$34,2),D507*EB!$G$34)))/0.05,0)*0.05)&lt;=25,0,(ROUND(IF(D507&lt;=0,0,IF(D507&lt;EB!$F$24,D507*EB!$G$23,IF(D507&lt;EB!$F$34,VLOOKUP(D507,EB!$F$24:'EB'!$I$34,4)+(D507-VLOOKUP(D507,EB!$F$24:'EB'!$I$34,1))*VLOOKUP(D507,EB!$F$24:'EB'!$I$34,2),D507*EB!$G$34)))/0.05,0)*0.05))</f>
        <v>#REF!</v>
      </c>
      <c r="G509" s="50" t="e">
        <f>IF((ROUND(IF(D507&lt;=0,0,IF(D507&lt;EB!$A$45,D507*EB!$B$44,IF(D507&lt;EB!$A$58,VLOOKUP(D507,EB!$A$45:'EB'!$D$58,4)+(D507-VLOOKUP(D507,EB!$A$45:'EB'!$D$58,1))*VLOOKUP(D507,EB!$A$45:'EB'!$D$58,2),D507*EB!$B$58)))/0.05,0)*0.05)&lt;=25,0,(ROUND(IF(D507&lt;=0,0,IF(D507&lt;EB!$A$45,D507*EB!$B$44,IF(D507&lt;EB!$A$58,VLOOKUP(D507,EB!$A$45:'EB'!$D$58,4)+(D507-VLOOKUP(D507,EB!$A$45:'EB'!$D$58,1))*VLOOKUP(D507,EB!$A$45:'EB'!$D$58,2),D507*EB!$B$58)))/0.05,0)*0.05))</f>
        <v>#REF!</v>
      </c>
      <c r="H509" s="50" t="e">
        <f>IF((ROUND(IF(D507&lt;=0,0,IF(D507&lt;EB!$F$45,D507*EB!$G$44,IF(D507&lt;EB!$F$55,VLOOKUP(D507,EB!$F$45:'EB'!$I$55,4)+(D507-VLOOKUP(D507,EB!$F$45:'EB'!$I$55,1))*VLOOKUP(D507,EB!$F$45:'EB'!$I$55,2),D507*EB!$G$55)))/0.05,0)*0.05)&lt;=25,0,(ROUND(IF(D507&lt;=0,0,IF(D507&lt;EB!$F$45,D507*EB!$G$44,IF(D507&lt;EB!$F$55,VLOOKUP(D507,EB!$F$45:'EB'!$I$55,4)+(D507-VLOOKUP(D507,EB!$F$45:'EB'!$I$55,1))*VLOOKUP(D507,EB!$F$45:'EB'!$I$55,2),D507*EB!$G$55)))/0.05,0)*0.05))</f>
        <v>#REF!</v>
      </c>
      <c r="I509" s="51" t="e">
        <f>IF((ROUND(IF(D507&lt;=0,0,IF(D507&lt;EB!$A$65,D507*EB!$B$64,IF(D507&lt;EB!$A$78,VLOOKUP(D507,EB!$A$65:'EB'!$D$78,4)+(D507-VLOOKUP(D507,EB!$A$65:'EB'!$D$78,1))*VLOOKUP(D507,EB!$A$65:'EB'!$D$78,2),D507*EB!$B$78)))/0.05,0)*0.05)&lt;=25,0,(ROUND(IF(D507&lt;=0,0,IF(D507&lt;EB!$A$65,D507*EB!$B$64,IF(D507&lt;EB!$A$78,VLOOKUP(D507,EB!$A$65:'EB'!$D$78,4)+(D507-VLOOKUP(D507,EB!$A$65:'EB'!$D$78,1))*VLOOKUP(D507,EB!$A$65:'EB'!$D$78,2),D507*EB!$B$78)))/0.05,0)*0.05))</f>
        <v>#REF!</v>
      </c>
      <c r="J509" s="51" t="e">
        <f>IF((ROUND(IF(D507&lt;=0,0,IF(D507&lt;EB!$F$65,D507*EB!$G$64,IF(D507&lt;EB!$F$75,VLOOKUP(D507,EB!$F$65:'EB'!$I$75,4)+(D507-VLOOKUP(D507,EB!$F$65:'EB'!$I$75,1))*VLOOKUP(D507,EB!$F$65:'EB'!$I$75,2),D507*EB!$G$75)))/0.05,0)*0.05)&lt;=25,0,(ROUND(IF(D507&lt;=0,0,IF(D507&lt;EB!$F$65,D507*EB!$G$64,IF(D507&lt;EB!$F$75,VLOOKUP(D507,EB!$F$65:'EB'!$I$75,4)+(D507-VLOOKUP(D507,EB!$F$65:'EB'!$I$75,1))*VLOOKUP(D507,EB!$F$65:'EB'!$I$75,2),D507*EB!$G$75)))/0.05,0)*0.05))</f>
        <v>#REF!</v>
      </c>
      <c r="K509" s="46"/>
    </row>
    <row r="510" spans="3:11" ht="14.25">
      <c r="C510" s="52" t="e">
        <f>ROUNDDOWN(#REF!/100,0)*100</f>
        <v>#REF!</v>
      </c>
      <c r="D510" s="53" t="e">
        <f>ROUNDDOWN(#REF!/100,0)*100</f>
        <v>#REF!</v>
      </c>
      <c r="I510" s="49"/>
      <c r="J510" s="49"/>
      <c r="K510" s="49"/>
    </row>
    <row r="511" spans="3:11" ht="14.25">
      <c r="C511" s="54" t="e">
        <f>IF((ROUND(IF(C510&lt;=0,0,IF(C510&lt;EB!$A$4,C510*EB!$B$3,IF(C510&lt;EB!$A$17,VLOOKUP(C510,EB!$A$4:'EB'!$D$17,4)+(C510-VLOOKUP(C510,EB!$A$4:'EB'!$D$17,1))*VLOOKUP(C510,EB!$A$4:'EB'!$D$17,2),C510*EB!$B$17)))/0.05,0)*0.05)&lt;=25,0,(ROUND(IF(C510&lt;=0,0,IF(C510&lt;EB!$A$4,C510*EB!$B$3,IF(C510&lt;EB!$A$17,VLOOKUP(C510,EB!$A$4:'EB'!$D$17,4)+(C510-VLOOKUP(C510,EB!$A$4:'EB'!$D$17,1))*VLOOKUP(C510,EB!$A$4:'EB'!$D$17,2),C510*EB!$B$17)))/0.05,0)*0.05))</f>
        <v>#REF!</v>
      </c>
      <c r="D511" s="54" t="e">
        <f>IF((ROUND(IF(C510&lt;=0,0,IF(C510&lt;EB!$F$4,C510*EB!$G$3,IF(C510&lt;EB!$F$14,VLOOKUP(C510,EB!$F$4:'EB'!$I$14,4)+(C510-VLOOKUP(C510,EB!$F$4:'EB'!$I$14,1))*VLOOKUP(C510,EB!$F$4:'EB'!$I$14,2),C510*EB!$G$14)))/0.05,0)*0.05)&lt;=25,0,(ROUND(IF(C510&lt;=0,0,IF(C510&lt;EB!$F$4,C510*EB!$G$3,IF(C510&lt;EB!$F$14,VLOOKUP(C510,EB!$F$4:'EB'!$I$14,4)+(C510-VLOOKUP(C510,EB!$F$4:'EB'!$I$14,1))*VLOOKUP(C510,EB!$F$4:'EB'!$I$14,2),C510*EB!$G$14)))/0.05,0)*0.05))</f>
        <v>#REF!</v>
      </c>
      <c r="E511" s="54" t="e">
        <f>IF((ROUND(IF(C510&lt;=0,0,IF(C510&lt;EB!$A$24,C510*EB!$B$23,IF(C510&lt;EB!$A$38,VLOOKUP(C510,EB!$A$24:'EB'!$D$38,4)+(C510-VLOOKUP(C510,EB!$A$24:'EB'!$D$38,1))*VLOOKUP(C510,EB!$A$24:'EB'!$D$38,2),C510*EB!$B$38)))/0.05,0)*0.05)&lt;=25,0,(ROUND(IF(C510&lt;=0,0,IF(C510&lt;EB!$A$24,C510*EB!$B$23,IF(C510&lt;EB!$A$38,VLOOKUP(C510,EB!$A$24:'EB'!$D$38,4)+(C510-VLOOKUP(C510,EB!$A$24:'EB'!$D$38,1))*VLOOKUP(C510,EB!$A$24:'EB'!$D$38,2),C510*EB!$B$38)))/0.05,0)*0.05))</f>
        <v>#REF!</v>
      </c>
      <c r="F511" s="54" t="e">
        <f>IF((ROUND(IF(C510&lt;=0,0,IF(C510&lt;EB!$F$24,C510*EB!$G$23,IF(C510&lt;EB!$F$34,VLOOKUP(C510,EB!$F$24:'EB'!$I$34,4)+(C510-VLOOKUP(C510,EB!$F$24:'EB'!$I$34,1))*VLOOKUP(C510,EB!$F$24:'EB'!$I$34,2),C510*EB!$G$34)))/0.05,0)*0.05)&lt;=25,0,(ROUND(IF(C510&lt;=0,0,IF(C510&lt;EB!$F$24,C510*EB!$G$23,IF(C510&lt;EB!$F$34,VLOOKUP(C510,EB!$F$24:'EB'!$I$34,4)+(C510-VLOOKUP(C510,EB!$F$24:'EB'!$I$34,1))*VLOOKUP(C510,EB!$F$24:'EB'!$I$34,2),C510*EB!$G$34)))/0.05,0)*0.05))</f>
        <v>#REF!</v>
      </c>
      <c r="G511" s="54" t="e">
        <f>IF((ROUND(IF(C510&lt;=0,0,IF(C510&lt;EB!$A$45,C510*EB!$B$44,IF(C510&lt;EB!$A$58,VLOOKUP(C510,EB!$A$45:'EB'!$D$58,4)+(C510-VLOOKUP(C510,EB!$A$45:'EB'!$D$58,1))*VLOOKUP(C510,EB!$A$45:'EB'!$D$58,2),C510*EB!$B$58)))/0.05,0)*0.05)&lt;=25,0,(ROUND(IF(C510&lt;=0,0,IF(C510&lt;EB!$A$45,C510*EB!$B$44,IF(C510&lt;EB!$A$58,VLOOKUP(C510,EB!$A$45:'EB'!$D$58,4)+(C510-VLOOKUP(C510,EB!$A$45:'EB'!$D$58,1))*VLOOKUP(C510,EB!$A$45:'EB'!$D$58,2),C510*EB!$B$58)))/0.05,0)*0.05))</f>
        <v>#REF!</v>
      </c>
      <c r="H511" s="54" t="e">
        <f>IF((ROUND(IF(C510&lt;=0,0,IF(C510&lt;EB!$F$45,C510*EB!$G$44,IF(C510&lt;EB!$F$55,VLOOKUP(C510,EB!$F$45:'EB'!$I$55,4)+(C510-VLOOKUP(C510,EB!$F$45:'EB'!$I$55,1))*VLOOKUP(C510,EB!$F$45:'EB'!$I$55,2),C510*EB!$G$55)))/0.05,0)*0.05)&lt;=25,0,(ROUND(IF(C510&lt;=0,0,IF(C510&lt;EB!$F$45,C510*EB!$G$44,IF(C510&lt;EB!$F$55,VLOOKUP(C510,EB!$F$45:'EB'!$I$55,4)+(C510-VLOOKUP(C510,EB!$F$45:'EB'!$I$55,1))*VLOOKUP(C510,EB!$F$45:'EB'!$I$55,2),C510*EB!$G$55)))/0.05,0)*0.05))</f>
        <v>#REF!</v>
      </c>
      <c r="I511" s="55" t="e">
        <f>IF((ROUND(IF(C510&lt;=0,0,IF(C510&lt;EB!$A$65,C510*EB!$B$64,IF(C510&lt;EB!$A$78,VLOOKUP(C510,EB!$A$65:'EB'!$D$78,4)+(C510-VLOOKUP(C510,EB!$A$65:'EB'!$D$78,1))*VLOOKUP(C510,EB!$A$65:'EB'!$D$78,2),C510*EB!$B$78)))/0.05,0)*0.05)&lt;=25,0,(ROUND(IF(C510&lt;=0,0,IF(C510&lt;EB!$A$65,C510*EB!$B$64,IF(C510&lt;EB!$A$78,VLOOKUP(C510,EB!$A$65:'EB'!$D$78,4)+(C510-VLOOKUP(C510,EB!$A$65:'EB'!$D$78,1))*VLOOKUP(C510,EB!$A$65:'EB'!$D$78,2),C510*EB!$B$78)))/0.05,0)*0.05))</f>
        <v>#REF!</v>
      </c>
      <c r="J511" s="55" t="e">
        <f>IF((ROUND(IF(C510&lt;=0,0,IF(C510&lt;EB!$F$65,C510*EB!$G$64,IF(C510&lt;EB!$F$75,VLOOKUP(C510,EB!$F$65:'EB'!$I$75,4)+(C510-VLOOKUP(C510,EB!$F$65:'EB'!$I$75,1))*VLOOKUP(C510,EB!$F$65:'EB'!$I$75,2),C510*EB!$G$75)))/0.05,0)*0.05)&lt;=25,0,(ROUND(IF(C510&lt;=0,0,IF(C510&lt;EB!$F$65,C510*EB!$G$64,IF(C510&lt;EB!$F$75,VLOOKUP(C510,EB!$F$65:'EB'!$I$75,4)+(C510-VLOOKUP(C510,EB!$F$65:'EB'!$I$75,1))*VLOOKUP(C510,EB!$F$65:'EB'!$I$75,2),C510*EB!$G$75)))/0.05,0)*0.05))</f>
        <v>#REF!</v>
      </c>
      <c r="K511" s="46"/>
    </row>
    <row r="512" spans="3:11" ht="14.25">
      <c r="C512" s="56" t="e">
        <f>IF((ROUND(IF(D510&lt;=0,0,IF(D510&lt;EB!$A$4,D510*EB!$B$3,IF(D510&lt;EB!$A$17,VLOOKUP(D510,EB!$A$4:'EB'!$D$17,4)+(D510-VLOOKUP(D510,EB!$A$4:'EB'!$D$17,1))*VLOOKUP(D510,EB!$A$4:'EB'!$D$17,2),D510*EB!$B$17)))/0.05,0)*0.05)&lt;=25,0,(ROUND(IF(D510&lt;=0,0,IF(D510&lt;EB!$A$4,D510*EB!$B$3,IF(D510&lt;EB!$A$17,VLOOKUP(D510,EB!$A$4:'EB'!$D$17,4)+(D510-VLOOKUP(D510,EB!$A$4:'EB'!$D$17,1))*VLOOKUP(D510,EB!$A$4:'EB'!$D$17,2),$D510*EB!$B$17)))/0.05,0)*0.05))</f>
        <v>#REF!</v>
      </c>
      <c r="D512" s="56" t="e">
        <f>IF((ROUND(IF(D510&lt;=0,0,IF(D510&lt;EB!$F$4,D510*EB!$G$3,IF(D510&lt;EB!$F$14,VLOOKUP(D510,EB!$F$4:'EB'!$I$14,4)+(D510-VLOOKUP(D510,EB!$F$4:'EB'!$I$14,1))*VLOOKUP(D510,EB!$F$4:'EB'!$I$14,2),D510*EB!$G$14)))/0.05,0)*0.05)&lt;=25,0,(ROUND(IF(D510&lt;=0,0,IF(D510&lt;EB!$F$4,D510*EB!$G$3,IF(D510&lt;EB!$F$14,VLOOKUP(D510,EB!$F$4:'EB'!$I$14,4)+(D510-VLOOKUP(D510,EB!$F$4:'EB'!$I$14,1))*VLOOKUP(D510,EB!$F$4:'EB'!$I$14,2),D510*EB!$G$14)))/0.05,0)*0.05))</f>
        <v>#REF!</v>
      </c>
      <c r="E512" s="56" t="e">
        <f>IF((ROUND(IF(D510&lt;=0,0,IF(D510&lt;EB!$A$24,D510*EB!$B$23,IF(D510&lt;EB!$A$38,VLOOKUP(D510,EB!$A$24:'EB'!$D$38,4)+(D510-VLOOKUP(D510,EB!$A$24:'EB'!$D$38,1))*VLOOKUP(D510,EB!$A$24:'EB'!$D$38,2),D510*EB!$B$38)))/0.05,0)*0.05)&lt;=25,0,(ROUND(IF(D510&lt;=0,0,IF(D510&lt;EB!$A$24,D510*EB!$B$23,IF(D510&lt;EB!$A$38,VLOOKUP(D510,EB!$A$24:'EB'!$D$38,4)+(D510-VLOOKUP(D510,EB!$A$24:'EB'!$D$38,1))*VLOOKUP(D510,EB!$A$24:'EB'!$D$38,2),D510*EB!$B$38)))/0.05,0)*0.05))</f>
        <v>#REF!</v>
      </c>
      <c r="F512" s="56" t="e">
        <f>IF((ROUND(IF(D510&lt;=0,0,IF(D510&lt;EB!$F$24,D510*EB!$G$23,IF(D510&lt;EB!$F$34,VLOOKUP(D510,EB!$F$24:'EB'!$I$34,4)+(D510-VLOOKUP(D510,EB!$F$24:'EB'!$I$34,1))*VLOOKUP(D510,EB!$F$24:'EB'!$I$34,2),D510*EB!$G$34)))/0.05,0)*0.05)&lt;=25,0,(ROUND(IF(D510&lt;=0,0,IF(D510&lt;EB!$F$24,D510*EB!$G$23,IF(D510&lt;EB!$F$34,VLOOKUP(D510,EB!$F$24:'EB'!$I$34,4)+(D510-VLOOKUP(D510,EB!$F$24:'EB'!$I$34,1))*VLOOKUP(D510,EB!$F$24:'EB'!$I$34,2),D510*EB!$G$34)))/0.05,0)*0.05))</f>
        <v>#REF!</v>
      </c>
      <c r="G512" s="56" t="e">
        <f>IF((ROUND(IF(D510&lt;=0,0,IF(D510&lt;EB!$A$45,D510*EB!$B$44,IF(D510&lt;EB!$A$58,VLOOKUP(D510,EB!$A$45:'EB'!$D$58,4)+(D510-VLOOKUP(D510,EB!$A$45:'EB'!$D$58,1))*VLOOKUP(D510,EB!$A$45:'EB'!$D$58,2),D510*EB!$B$58)))/0.05,0)*0.05)&lt;=25,0,(ROUND(IF(D510&lt;=0,0,IF(D510&lt;EB!$A$45,D510*EB!$B$44,IF(D510&lt;EB!$A$58,VLOOKUP(D510,EB!$A$45:'EB'!$D$58,4)+(D510-VLOOKUP(D510,EB!$A$45:'EB'!$D$58,1))*VLOOKUP(D510,EB!$A$45:'EB'!$D$58,2),D510*EB!$B$58)))/0.05,0)*0.05))</f>
        <v>#REF!</v>
      </c>
      <c r="H512" s="56" t="e">
        <f>IF((ROUND(IF(D510&lt;=0,0,IF(D510&lt;EB!$F$45,D510*EB!$G$44,IF(D510&lt;EB!$F$55,VLOOKUP(D510,EB!$F$45:'EB'!$I$55,4)+(D510-VLOOKUP(D510,EB!$F$45:'EB'!$I$55,1))*VLOOKUP(D510,EB!$F$45:'EB'!$I$55,2),D510*EB!$G$55)))/0.05,0)*0.05)&lt;=25,0,(ROUND(IF(D510&lt;=0,0,IF(D510&lt;EB!$F$45,D510*EB!$G$44,IF(D510&lt;EB!$F$55,VLOOKUP(D510,EB!$F$45:'EB'!$I$55,4)+(D510-VLOOKUP(D510,EB!$F$45:'EB'!$I$55,1))*VLOOKUP(D510,EB!$F$45:'EB'!$I$55,2),D510*EB!$G$55)))/0.05,0)*0.05))</f>
        <v>#REF!</v>
      </c>
      <c r="I512" s="57" t="e">
        <f>IF((ROUND(IF(D510&lt;=0,0,IF(D510&lt;EB!$A$65,D510*EB!$B$64,IF(D510&lt;EB!$A$78,VLOOKUP(D510,EB!$A$65:'EB'!$D$78,4)+(D510-VLOOKUP(D510,EB!$A$65:'EB'!$D$78,1))*VLOOKUP(D510,EB!$A$65:'EB'!$D$78,2),D510*EB!$B$78)))/0.05,0)*0.05)&lt;=25,0,(ROUND(IF(D510&lt;=0,0,IF(D510&lt;EB!$A$65,D510*EB!$B$64,IF(D510&lt;EB!$A$78,VLOOKUP(D510,EB!$A$65:'EB'!$D$78,4)+(D510-VLOOKUP(D510,EB!$A$65:'EB'!$D$78,1))*VLOOKUP(D510,EB!$A$65:'EB'!$D$78,2),D510*EB!$B$78)))/0.05,0)*0.05))</f>
        <v>#REF!</v>
      </c>
      <c r="J512" s="57" t="e">
        <f>IF((ROUND(IF(D510&lt;=0,0,IF(D510&lt;EB!$F$65,D510*EB!$G$64,IF(D510&lt;EB!$F$75,VLOOKUP(D510,EB!$F$65:'EB'!$I$75,4)+(D510-VLOOKUP(D510,EB!$F$65:'EB'!$I$75,1))*VLOOKUP(D510,EB!$F$65:'EB'!$I$75,2),D510*EB!$G$75)))/0.05,0)*0.05)&lt;=25,0,(ROUND(IF(D510&lt;=0,0,IF(D510&lt;EB!$F$65,D510*EB!$G$64,IF(D510&lt;EB!$F$75,VLOOKUP(D510,EB!$F$65:'EB'!$I$75,4)+(D510-VLOOKUP(D510,EB!$F$65:'EB'!$I$75,1))*VLOOKUP(D510,EB!$F$65:'EB'!$I$75,2),D510*EB!$G$75)))/0.05,0)*0.05))</f>
        <v>#REF!</v>
      </c>
      <c r="K512" s="46"/>
    </row>
    <row r="513" spans="3:21" ht="14.25">
      <c r="C513" s="58"/>
      <c r="D513" s="45"/>
      <c r="E513" s="45"/>
      <c r="F513" s="45"/>
      <c r="G513" s="45"/>
      <c r="H513" s="45"/>
      <c r="I513" s="46"/>
      <c r="J513" s="46"/>
      <c r="K513" s="46"/>
    </row>
    <row r="514" spans="3:21">
      <c r="C514" s="59"/>
      <c r="D514" s="60"/>
      <c r="E514" s="61"/>
      <c r="F514" s="60"/>
      <c r="G514" s="61"/>
      <c r="H514" s="62"/>
      <c r="I514" s="62"/>
      <c r="J514" s="63"/>
      <c r="K514" s="64" t="e">
        <f>SUM(K516:K541)</f>
        <v>#REF!</v>
      </c>
      <c r="M514" s="59"/>
      <c r="N514" s="60"/>
      <c r="O514" s="61"/>
      <c r="P514" s="60"/>
      <c r="Q514" s="61"/>
      <c r="R514" s="62"/>
      <c r="S514" s="62"/>
      <c r="T514" s="63"/>
      <c r="U514" s="64" t="e">
        <f>SUM(U516:U541)</f>
        <v>#REF!</v>
      </c>
    </row>
    <row r="515" spans="3:21">
      <c r="C515" s="65"/>
      <c r="D515" s="66"/>
      <c r="E515" s="67"/>
      <c r="F515" s="66"/>
      <c r="G515" s="67"/>
      <c r="H515" s="68"/>
      <c r="I515" s="68"/>
      <c r="J515" s="69"/>
      <c r="K515" s="70"/>
      <c r="M515" s="65"/>
      <c r="N515" s="66"/>
      <c r="O515" s="67"/>
      <c r="P515" s="66"/>
      <c r="Q515" s="67"/>
      <c r="R515" s="68"/>
      <c r="S515" s="68"/>
      <c r="T515" s="69"/>
      <c r="U515" s="70"/>
    </row>
    <row r="516" spans="3:21">
      <c r="C516" s="65">
        <v>1995</v>
      </c>
      <c r="D516" s="66" t="e">
        <f>IF(#REF!&lt;34700,34700,IF(#REF!&gt;35064,0,#REF!))</f>
        <v>#REF!</v>
      </c>
      <c r="E516" s="67" t="e">
        <f t="shared" ref="E516:E541" si="65">D516</f>
        <v>#REF!</v>
      </c>
      <c r="F516" s="66" t="e">
        <f>IF(#REF!&gt;35064,35064,IF(#REF!&lt;34700,0,#REF!))</f>
        <v>#REF!</v>
      </c>
      <c r="G516" s="67" t="e">
        <f t="shared" ref="G516:G541" si="66">F516</f>
        <v>#REF!</v>
      </c>
      <c r="H516" s="68" t="e">
        <f t="shared" ref="H516:H541" si="67">DAYS360(E516,G516+1,FALSE)</f>
        <v>#REF!</v>
      </c>
      <c r="I516" s="68" t="e">
        <f t="shared" ref="I516:I541" si="68">IF(H516&lt;1,0,IF(H516&gt;360,0,H516))</f>
        <v>#REF!</v>
      </c>
      <c r="J516" s="69">
        <v>0.05</v>
      </c>
      <c r="K516" s="70" t="e">
        <f>ROUND((((#REF!*J516)/360)*I516)/0.05,0)*0.05</f>
        <v>#REF!</v>
      </c>
      <c r="M516" s="65">
        <v>1995</v>
      </c>
      <c r="N516" s="66" t="e">
        <f>IF(#REF!&lt;34700,34700,IF(#REF!&gt;35064,0,#REF!))</f>
        <v>#REF!</v>
      </c>
      <c r="O516" s="67" t="e">
        <f t="shared" ref="O516:O541" si="69">N516</f>
        <v>#REF!</v>
      </c>
      <c r="P516" s="66" t="e">
        <f>IF(#REF!&gt;35064,35064,IF(#REF!&lt;34700,0,#REF!))</f>
        <v>#REF!</v>
      </c>
      <c r="Q516" s="67" t="e">
        <f t="shared" ref="Q516:Q541" si="70">P516</f>
        <v>#REF!</v>
      </c>
      <c r="R516" s="68" t="e">
        <f t="shared" ref="R516:R541" si="71">DAYS360(O516,Q516+1,FALSE)</f>
        <v>#REF!</v>
      </c>
      <c r="S516" s="68" t="e">
        <f t="shared" ref="S516:S541" si="72">IF(R516&lt;1,0,IF(R516&gt;360,0,R516))</f>
        <v>#REF!</v>
      </c>
      <c r="T516" s="69">
        <v>0.05</v>
      </c>
      <c r="U516" s="70" t="e">
        <f>ROUND((((#REF!*T516)/360)*S516)/0.05,0)*0.05</f>
        <v>#REF!</v>
      </c>
    </row>
    <row r="517" spans="3:21">
      <c r="C517" s="65">
        <v>1996</v>
      </c>
      <c r="D517" s="66" t="e">
        <f>IF(#REF!&lt;35065,35065,IF(#REF!&gt;35430,0,#REF!))</f>
        <v>#REF!</v>
      </c>
      <c r="E517" s="67" t="e">
        <f t="shared" si="65"/>
        <v>#REF!</v>
      </c>
      <c r="F517" s="66" t="e">
        <f>IF(#REF!&gt;35430,35430,IF(#REF!&lt;35065,0,#REF!))</f>
        <v>#REF!</v>
      </c>
      <c r="G517" s="67" t="e">
        <f t="shared" si="66"/>
        <v>#REF!</v>
      </c>
      <c r="H517" s="68" t="e">
        <f t="shared" si="67"/>
        <v>#REF!</v>
      </c>
      <c r="I517" s="68" t="e">
        <f t="shared" si="68"/>
        <v>#REF!</v>
      </c>
      <c r="J517" s="69">
        <v>0.05</v>
      </c>
      <c r="K517" s="70" t="e">
        <f>ROUND((((#REF!*J517)/360)*I517)/0.05,0)*0.05</f>
        <v>#REF!</v>
      </c>
      <c r="M517" s="65">
        <v>1996</v>
      </c>
      <c r="N517" s="66" t="e">
        <f>IF(#REF!&lt;35065,35065,IF(#REF!&gt;35430,0,#REF!))</f>
        <v>#REF!</v>
      </c>
      <c r="O517" s="67" t="e">
        <f t="shared" si="69"/>
        <v>#REF!</v>
      </c>
      <c r="P517" s="66" t="e">
        <f>IF(#REF!&gt;35430,35430,IF(#REF!&lt;35065,0,#REF!))</f>
        <v>#REF!</v>
      </c>
      <c r="Q517" s="67" t="e">
        <f t="shared" si="70"/>
        <v>#REF!</v>
      </c>
      <c r="R517" s="68" t="e">
        <f t="shared" si="71"/>
        <v>#REF!</v>
      </c>
      <c r="S517" s="68" t="e">
        <f t="shared" si="72"/>
        <v>#REF!</v>
      </c>
      <c r="T517" s="69">
        <v>0.05</v>
      </c>
      <c r="U517" s="70" t="e">
        <f>ROUND((((#REF!*T517)/360)*S517)/0.05,0)*0.05</f>
        <v>#REF!</v>
      </c>
    </row>
    <row r="518" spans="3:21">
      <c r="C518" s="65">
        <v>1997</v>
      </c>
      <c r="D518" s="66" t="e">
        <f>IF(#REF!&lt;35431,35431,IF(#REF!&gt;35795,0,#REF!))</f>
        <v>#REF!</v>
      </c>
      <c r="E518" s="67" t="e">
        <f t="shared" si="65"/>
        <v>#REF!</v>
      </c>
      <c r="F518" s="66" t="e">
        <f>IF(#REF!&gt;35795,35795,IF(#REF!&lt;35431,0,#REF!))</f>
        <v>#REF!</v>
      </c>
      <c r="G518" s="67" t="e">
        <f t="shared" si="66"/>
        <v>#REF!</v>
      </c>
      <c r="H518" s="68" t="e">
        <f t="shared" si="67"/>
        <v>#REF!</v>
      </c>
      <c r="I518" s="68" t="e">
        <f t="shared" si="68"/>
        <v>#REF!</v>
      </c>
      <c r="J518" s="69">
        <v>0.05</v>
      </c>
      <c r="K518" s="70" t="e">
        <f>ROUND((((#REF!*J518)/360)*I518)/0.05,0)*0.05</f>
        <v>#REF!</v>
      </c>
      <c r="M518" s="65">
        <v>1997</v>
      </c>
      <c r="N518" s="66" t="e">
        <f>IF(#REF!&lt;35431,35431,IF(#REF!&gt;35795,0,#REF!))</f>
        <v>#REF!</v>
      </c>
      <c r="O518" s="67" t="e">
        <f t="shared" si="69"/>
        <v>#REF!</v>
      </c>
      <c r="P518" s="66" t="e">
        <f>IF(#REF!&gt;35795,35795,IF(#REF!&lt;35431,0,#REF!))</f>
        <v>#REF!</v>
      </c>
      <c r="Q518" s="67" t="e">
        <f t="shared" si="70"/>
        <v>#REF!</v>
      </c>
      <c r="R518" s="68" t="e">
        <f t="shared" si="71"/>
        <v>#REF!</v>
      </c>
      <c r="S518" s="68" t="e">
        <f t="shared" si="72"/>
        <v>#REF!</v>
      </c>
      <c r="T518" s="69">
        <v>0.05</v>
      </c>
      <c r="U518" s="70" t="e">
        <f>ROUND((((#REF!*T518)/360)*S518)/0.05,0)*0.05</f>
        <v>#REF!</v>
      </c>
    </row>
    <row r="519" spans="3:21">
      <c r="C519" s="65">
        <v>1998</v>
      </c>
      <c r="D519" s="66" t="e">
        <f>IF(#REF!&lt;35796,35796,IF(#REF!&gt;36160,0,#REF!))</f>
        <v>#REF!</v>
      </c>
      <c r="E519" s="67" t="e">
        <f t="shared" si="65"/>
        <v>#REF!</v>
      </c>
      <c r="F519" s="66" t="e">
        <f>IF(#REF!&gt;36160,36160,IF(#REF!&lt;35796,0,#REF!))</f>
        <v>#REF!</v>
      </c>
      <c r="G519" s="67" t="e">
        <f t="shared" si="66"/>
        <v>#REF!</v>
      </c>
      <c r="H519" s="68" t="e">
        <f t="shared" si="67"/>
        <v>#REF!</v>
      </c>
      <c r="I519" s="68" t="e">
        <f t="shared" si="68"/>
        <v>#REF!</v>
      </c>
      <c r="J519" s="69">
        <v>0.05</v>
      </c>
      <c r="K519" s="70" t="e">
        <f>ROUND((((#REF!*J519)/360)*I519)/0.05,0)*0.05</f>
        <v>#REF!</v>
      </c>
      <c r="M519" s="65">
        <v>1998</v>
      </c>
      <c r="N519" s="66" t="e">
        <f>IF(#REF!&lt;35796,35796,IF(#REF!&gt;36160,0,#REF!))</f>
        <v>#REF!</v>
      </c>
      <c r="O519" s="67" t="e">
        <f t="shared" si="69"/>
        <v>#REF!</v>
      </c>
      <c r="P519" s="66" t="e">
        <f>IF(#REF!&gt;36160,36160,IF(#REF!&lt;35796,0,#REF!))</f>
        <v>#REF!</v>
      </c>
      <c r="Q519" s="67" t="e">
        <f t="shared" si="70"/>
        <v>#REF!</v>
      </c>
      <c r="R519" s="68" t="e">
        <f t="shared" si="71"/>
        <v>#REF!</v>
      </c>
      <c r="S519" s="68" t="e">
        <f t="shared" si="72"/>
        <v>#REF!</v>
      </c>
      <c r="T519" s="69">
        <v>0.05</v>
      </c>
      <c r="U519" s="70" t="e">
        <f>ROUND((((#REF!*T519)/360)*S519)/0.05,0)*0.05</f>
        <v>#REF!</v>
      </c>
    </row>
    <row r="520" spans="3:21">
      <c r="C520" s="65">
        <v>1999</v>
      </c>
      <c r="D520" s="66" t="e">
        <f>IF(#REF!&lt;36161,36161,IF(#REF!&gt;36525,0,#REF!))</f>
        <v>#REF!</v>
      </c>
      <c r="E520" s="67" t="e">
        <f t="shared" si="65"/>
        <v>#REF!</v>
      </c>
      <c r="F520" s="66" t="e">
        <f>IF(#REF!&gt;36525,36525,IF(#REF!&lt;36161,0,#REF!))</f>
        <v>#REF!</v>
      </c>
      <c r="G520" s="67" t="e">
        <f t="shared" si="66"/>
        <v>#REF!</v>
      </c>
      <c r="H520" s="68" t="e">
        <f t="shared" si="67"/>
        <v>#REF!</v>
      </c>
      <c r="I520" s="68" t="e">
        <f t="shared" si="68"/>
        <v>#REF!</v>
      </c>
      <c r="J520" s="69">
        <v>0.04</v>
      </c>
      <c r="K520" s="70" t="e">
        <f>ROUND((((#REF!*J520)/360)*I520)/0.05,0)*0.05</f>
        <v>#REF!</v>
      </c>
      <c r="M520" s="65">
        <v>1999</v>
      </c>
      <c r="N520" s="66" t="e">
        <f>IF(#REF!&lt;36161,36161,IF(#REF!&gt;36525,0,#REF!))</f>
        <v>#REF!</v>
      </c>
      <c r="O520" s="67" t="e">
        <f t="shared" si="69"/>
        <v>#REF!</v>
      </c>
      <c r="P520" s="66" t="e">
        <f>IF(#REF!&gt;36525,36525,IF(#REF!&lt;36161,0,#REF!))</f>
        <v>#REF!</v>
      </c>
      <c r="Q520" s="67" t="e">
        <f t="shared" si="70"/>
        <v>#REF!</v>
      </c>
      <c r="R520" s="68" t="e">
        <f t="shared" si="71"/>
        <v>#REF!</v>
      </c>
      <c r="S520" s="68" t="e">
        <f t="shared" si="72"/>
        <v>#REF!</v>
      </c>
      <c r="T520" s="69">
        <v>0.04</v>
      </c>
      <c r="U520" s="70" t="e">
        <f>ROUND((((#REF!*T520)/360)*S520)/0.05,0)*0.05</f>
        <v>#REF!</v>
      </c>
    </row>
    <row r="521" spans="3:21">
      <c r="C521" s="65">
        <v>2000</v>
      </c>
      <c r="D521" s="66" t="e">
        <f>IF(#REF!&lt;36526,36526,IF(#REF!&gt;36891,0,#REF!))</f>
        <v>#REF!</v>
      </c>
      <c r="E521" s="67" t="e">
        <f t="shared" si="65"/>
        <v>#REF!</v>
      </c>
      <c r="F521" s="66" t="e">
        <f>IF(#REF!&gt;36891,36891,IF(#REF!&lt;36526,0,#REF!))</f>
        <v>#REF!</v>
      </c>
      <c r="G521" s="67" t="e">
        <f t="shared" si="66"/>
        <v>#REF!</v>
      </c>
      <c r="H521" s="68" t="e">
        <f t="shared" si="67"/>
        <v>#REF!</v>
      </c>
      <c r="I521" s="68" t="e">
        <f t="shared" si="68"/>
        <v>#REF!</v>
      </c>
      <c r="J521" s="69">
        <v>0.04</v>
      </c>
      <c r="K521" s="70" t="e">
        <f>ROUND((((#REF!*J521)/360)*I521)/0.05,0)*0.05</f>
        <v>#REF!</v>
      </c>
      <c r="M521" s="65">
        <v>2000</v>
      </c>
      <c r="N521" s="66" t="e">
        <f>IF(#REF!&lt;36526,36526,IF(#REF!&gt;36891,0,#REF!))</f>
        <v>#REF!</v>
      </c>
      <c r="O521" s="67" t="e">
        <f t="shared" si="69"/>
        <v>#REF!</v>
      </c>
      <c r="P521" s="66" t="e">
        <f>IF(#REF!&gt;36891,36891,IF(#REF!&lt;36526,0,#REF!))</f>
        <v>#REF!</v>
      </c>
      <c r="Q521" s="67" t="e">
        <f t="shared" si="70"/>
        <v>#REF!</v>
      </c>
      <c r="R521" s="68" t="e">
        <f t="shared" si="71"/>
        <v>#REF!</v>
      </c>
      <c r="S521" s="68" t="e">
        <f t="shared" si="72"/>
        <v>#REF!</v>
      </c>
      <c r="T521" s="69">
        <v>0.04</v>
      </c>
      <c r="U521" s="70" t="e">
        <f>ROUND((((#REF!*T521)/360)*S521)/0.05,0)*0.05</f>
        <v>#REF!</v>
      </c>
    </row>
    <row r="522" spans="3:21">
      <c r="C522" s="65">
        <v>2001</v>
      </c>
      <c r="D522" s="66" t="e">
        <f>IF(#REF!&lt;36892,36892,IF(#REF!&gt;37256,0,#REF!))</f>
        <v>#REF!</v>
      </c>
      <c r="E522" s="67" t="e">
        <f t="shared" si="65"/>
        <v>#REF!</v>
      </c>
      <c r="F522" s="66" t="e">
        <f>IF(#REF!&gt;37256,37256,IF(#REF!&lt;36892,0,#REF!))</f>
        <v>#REF!</v>
      </c>
      <c r="G522" s="67" t="e">
        <f t="shared" si="66"/>
        <v>#REF!</v>
      </c>
      <c r="H522" s="68" t="e">
        <f t="shared" si="67"/>
        <v>#REF!</v>
      </c>
      <c r="I522" s="68" t="e">
        <f t="shared" si="68"/>
        <v>#REF!</v>
      </c>
      <c r="J522" s="69">
        <v>4.4999999999999998E-2</v>
      </c>
      <c r="K522" s="70" t="e">
        <f>ROUND((((#REF!*J522)/360)*I522)/0.05,0)*0.05</f>
        <v>#REF!</v>
      </c>
      <c r="M522" s="65">
        <v>2001</v>
      </c>
      <c r="N522" s="66" t="e">
        <f>IF(#REF!&lt;36892,36892,IF(#REF!&gt;37256,0,#REF!))</f>
        <v>#REF!</v>
      </c>
      <c r="O522" s="67" t="e">
        <f t="shared" si="69"/>
        <v>#REF!</v>
      </c>
      <c r="P522" s="66" t="e">
        <f>IF(#REF!&gt;37256,37256,IF(#REF!&lt;36892,0,#REF!))</f>
        <v>#REF!</v>
      </c>
      <c r="Q522" s="67" t="e">
        <f t="shared" si="70"/>
        <v>#REF!</v>
      </c>
      <c r="R522" s="68" t="e">
        <f t="shared" si="71"/>
        <v>#REF!</v>
      </c>
      <c r="S522" s="68" t="e">
        <f t="shared" si="72"/>
        <v>#REF!</v>
      </c>
      <c r="T522" s="69">
        <v>4.4999999999999998E-2</v>
      </c>
      <c r="U522" s="70" t="e">
        <f>ROUND((((#REF!*T522)/360)*S522)/0.05,0)*0.05</f>
        <v>#REF!</v>
      </c>
    </row>
    <row r="523" spans="3:21">
      <c r="C523" s="65">
        <v>2002</v>
      </c>
      <c r="D523" s="66" t="e">
        <f>IF(#REF!&lt;37257,37257,IF(#REF!&gt;37621,0,#REF!))</f>
        <v>#REF!</v>
      </c>
      <c r="E523" s="67" t="e">
        <f t="shared" si="65"/>
        <v>#REF!</v>
      </c>
      <c r="F523" s="66" t="e">
        <f>IF(#REF!&gt;37621,37621,IF(#REF!&lt;37257,0,#REF!))</f>
        <v>#REF!</v>
      </c>
      <c r="G523" s="67" t="e">
        <f t="shared" si="66"/>
        <v>#REF!</v>
      </c>
      <c r="H523" s="68" t="e">
        <f t="shared" si="67"/>
        <v>#REF!</v>
      </c>
      <c r="I523" s="68" t="e">
        <f t="shared" si="68"/>
        <v>#REF!</v>
      </c>
      <c r="J523" s="69">
        <v>0.04</v>
      </c>
      <c r="K523" s="70" t="e">
        <f>ROUND((((#REF!*J523)/360)*I523)/0.05,0)*0.05</f>
        <v>#REF!</v>
      </c>
      <c r="M523" s="65">
        <v>2002</v>
      </c>
      <c r="N523" s="66" t="e">
        <f>IF(#REF!&lt;37257,37257,IF(#REF!&gt;37621,0,#REF!))</f>
        <v>#REF!</v>
      </c>
      <c r="O523" s="67" t="e">
        <f t="shared" si="69"/>
        <v>#REF!</v>
      </c>
      <c r="P523" s="66" t="e">
        <f>IF(#REF!&gt;37621,37621,IF(#REF!&lt;37257,0,#REF!))</f>
        <v>#REF!</v>
      </c>
      <c r="Q523" s="67" t="e">
        <f t="shared" si="70"/>
        <v>#REF!</v>
      </c>
      <c r="R523" s="68" t="e">
        <f t="shared" si="71"/>
        <v>#REF!</v>
      </c>
      <c r="S523" s="68" t="e">
        <f t="shared" si="72"/>
        <v>#REF!</v>
      </c>
      <c r="T523" s="69">
        <v>0.04</v>
      </c>
      <c r="U523" s="70" t="e">
        <f>ROUND((((#REF!*T523)/360)*S523)/0.05,0)*0.05</f>
        <v>#REF!</v>
      </c>
    </row>
    <row r="524" spans="3:21">
      <c r="C524" s="71">
        <v>2003</v>
      </c>
      <c r="D524" s="66" t="e">
        <f>IF(#REF!&lt;37622,37622,IF(#REF!&gt;37986,0,#REF!))</f>
        <v>#REF!</v>
      </c>
      <c r="E524" s="67" t="e">
        <f t="shared" si="65"/>
        <v>#REF!</v>
      </c>
      <c r="F524" s="66" t="e">
        <f>IF(#REF!&gt;37986,37986,IF(#REF!&lt;37622,0,#REF!))</f>
        <v>#REF!</v>
      </c>
      <c r="G524" s="67" t="e">
        <f t="shared" si="66"/>
        <v>#REF!</v>
      </c>
      <c r="H524" s="68" t="e">
        <f t="shared" si="67"/>
        <v>#REF!</v>
      </c>
      <c r="I524" s="68" t="e">
        <f t="shared" si="68"/>
        <v>#REF!</v>
      </c>
      <c r="J524" s="69">
        <v>0.04</v>
      </c>
      <c r="K524" s="70" t="e">
        <f>ROUND((((#REF!*J524)/360)*I524)/0.05,0)*0.05</f>
        <v>#REF!</v>
      </c>
      <c r="M524" s="71">
        <v>2003</v>
      </c>
      <c r="N524" s="66" t="e">
        <f>IF(#REF!&lt;37622,37622,IF(#REF!&gt;37986,0,#REF!))</f>
        <v>#REF!</v>
      </c>
      <c r="O524" s="67" t="e">
        <f t="shared" si="69"/>
        <v>#REF!</v>
      </c>
      <c r="P524" s="66" t="e">
        <f>IF(#REF!&gt;37986,37986,IF(#REF!&lt;37622,0,#REF!))</f>
        <v>#REF!</v>
      </c>
      <c r="Q524" s="67" t="e">
        <f t="shared" si="70"/>
        <v>#REF!</v>
      </c>
      <c r="R524" s="68" t="e">
        <f t="shared" si="71"/>
        <v>#REF!</v>
      </c>
      <c r="S524" s="68" t="e">
        <f t="shared" si="72"/>
        <v>#REF!</v>
      </c>
      <c r="T524" s="69">
        <v>0.04</v>
      </c>
      <c r="U524" s="70" t="e">
        <f>ROUND((((#REF!*T524)/360)*S524)/0.05,0)*0.05</f>
        <v>#REF!</v>
      </c>
    </row>
    <row r="525" spans="3:21">
      <c r="C525" s="71">
        <v>2004</v>
      </c>
      <c r="D525" s="66" t="e">
        <f>IF(#REF!&lt;37987,37987,IF(#REF!&gt;38352,0,#REF!))</f>
        <v>#REF!</v>
      </c>
      <c r="E525" s="67" t="e">
        <f t="shared" si="65"/>
        <v>#REF!</v>
      </c>
      <c r="F525" s="66" t="e">
        <f>IF(#REF!&gt;38352,38352,IF(#REF!&lt;37987,0,#REF!))</f>
        <v>#REF!</v>
      </c>
      <c r="G525" s="67" t="e">
        <f t="shared" si="66"/>
        <v>#REF!</v>
      </c>
      <c r="H525" s="68" t="e">
        <f t="shared" si="67"/>
        <v>#REF!</v>
      </c>
      <c r="I525" s="68" t="e">
        <f t="shared" si="68"/>
        <v>#REF!</v>
      </c>
      <c r="J525" s="69">
        <v>3.5000000000000003E-2</v>
      </c>
      <c r="K525" s="70" t="e">
        <f>ROUND((((#REF!*J525)/360)*I525)/0.05,0)*0.05</f>
        <v>#REF!</v>
      </c>
      <c r="M525" s="71">
        <v>2004</v>
      </c>
      <c r="N525" s="66" t="e">
        <f>IF(#REF!&lt;37987,37987,IF(#REF!&gt;38352,0,#REF!))</f>
        <v>#REF!</v>
      </c>
      <c r="O525" s="67" t="e">
        <f t="shared" si="69"/>
        <v>#REF!</v>
      </c>
      <c r="P525" s="66" t="e">
        <f>IF(#REF!&gt;38352,38352,IF(#REF!&lt;37987,0,#REF!))</f>
        <v>#REF!</v>
      </c>
      <c r="Q525" s="67" t="e">
        <f t="shared" si="70"/>
        <v>#REF!</v>
      </c>
      <c r="R525" s="68" t="e">
        <f t="shared" si="71"/>
        <v>#REF!</v>
      </c>
      <c r="S525" s="68" t="e">
        <f t="shared" si="72"/>
        <v>#REF!</v>
      </c>
      <c r="T525" s="69">
        <v>3.5000000000000003E-2</v>
      </c>
      <c r="U525" s="70" t="e">
        <f>ROUND((((#REF!*T525)/360)*S525)/0.05,0)*0.05</f>
        <v>#REF!</v>
      </c>
    </row>
    <row r="526" spans="3:21">
      <c r="C526" s="71">
        <v>2005</v>
      </c>
      <c r="D526" s="66" t="e">
        <f>IF(#REF!&lt;38353,38353,IF(#REF!&gt;38717,0,#REF!))</f>
        <v>#REF!</v>
      </c>
      <c r="E526" s="67" t="e">
        <f t="shared" si="65"/>
        <v>#REF!</v>
      </c>
      <c r="F526" s="66" t="e">
        <f>IF(#REF!&gt;38717,38717,IF(#REF!&lt;38353,0,#REF!))</f>
        <v>#REF!</v>
      </c>
      <c r="G526" s="67" t="e">
        <f t="shared" si="66"/>
        <v>#REF!</v>
      </c>
      <c r="H526" s="68" t="e">
        <f t="shared" si="67"/>
        <v>#REF!</v>
      </c>
      <c r="I526" s="68" t="e">
        <f t="shared" si="68"/>
        <v>#REF!</v>
      </c>
      <c r="J526" s="69">
        <v>3.5000000000000003E-2</v>
      </c>
      <c r="K526" s="70" t="e">
        <f>ROUND((((#REF!*J526)/360)*I526)/0.05,0)*0.05</f>
        <v>#REF!</v>
      </c>
      <c r="M526" s="71">
        <v>2005</v>
      </c>
      <c r="N526" s="66" t="e">
        <f>IF(#REF!&lt;38353,38353,IF(#REF!&gt;38717,0,#REF!))</f>
        <v>#REF!</v>
      </c>
      <c r="O526" s="67" t="e">
        <f t="shared" si="69"/>
        <v>#REF!</v>
      </c>
      <c r="P526" s="66" t="e">
        <f>IF(#REF!&gt;38717,38717,IF(#REF!&lt;38353,0,#REF!))</f>
        <v>#REF!</v>
      </c>
      <c r="Q526" s="67" t="e">
        <f t="shared" si="70"/>
        <v>#REF!</v>
      </c>
      <c r="R526" s="68" t="e">
        <f t="shared" si="71"/>
        <v>#REF!</v>
      </c>
      <c r="S526" s="68" t="e">
        <f t="shared" si="72"/>
        <v>#REF!</v>
      </c>
      <c r="T526" s="69">
        <v>3.5000000000000003E-2</v>
      </c>
      <c r="U526" s="70" t="e">
        <f>ROUND((((#REF!*T526)/360)*S526)/0.05,0)*0.05</f>
        <v>#REF!</v>
      </c>
    </row>
    <row r="527" spans="3:21">
      <c r="C527" s="71">
        <v>2006</v>
      </c>
      <c r="D527" s="66" t="e">
        <f>IF(#REF!&lt;38718,38718,IF(#REF!&gt;39082,0,#REF!))</f>
        <v>#REF!</v>
      </c>
      <c r="E527" s="67" t="e">
        <f t="shared" si="65"/>
        <v>#REF!</v>
      </c>
      <c r="F527" s="66" t="e">
        <f>IF(#REF!&gt;39082,39082,IF(#REF!&lt;38718,0,#REF!))</f>
        <v>#REF!</v>
      </c>
      <c r="G527" s="67" t="e">
        <f t="shared" si="66"/>
        <v>#REF!</v>
      </c>
      <c r="H527" s="68" t="e">
        <f t="shared" si="67"/>
        <v>#REF!</v>
      </c>
      <c r="I527" s="68" t="e">
        <f t="shared" si="68"/>
        <v>#REF!</v>
      </c>
      <c r="J527" s="69">
        <v>3.5000000000000003E-2</v>
      </c>
      <c r="K527" s="70" t="e">
        <f>ROUND((((#REF!*J527)/360)*I527)/0.05,0)*0.05</f>
        <v>#REF!</v>
      </c>
      <c r="M527" s="71">
        <v>2006</v>
      </c>
      <c r="N527" s="66" t="e">
        <f>IF(#REF!&lt;38718,38718,IF(#REF!&gt;39082,0,#REF!))</f>
        <v>#REF!</v>
      </c>
      <c r="O527" s="67" t="e">
        <f t="shared" si="69"/>
        <v>#REF!</v>
      </c>
      <c r="P527" s="66" t="e">
        <f>IF(#REF!&gt;39082,39082,IF(#REF!&lt;38718,0,#REF!))</f>
        <v>#REF!</v>
      </c>
      <c r="Q527" s="67" t="e">
        <f t="shared" si="70"/>
        <v>#REF!</v>
      </c>
      <c r="R527" s="68" t="e">
        <f t="shared" si="71"/>
        <v>#REF!</v>
      </c>
      <c r="S527" s="68" t="e">
        <f t="shared" si="72"/>
        <v>#REF!</v>
      </c>
      <c r="T527" s="69">
        <v>3.5000000000000003E-2</v>
      </c>
      <c r="U527" s="70" t="e">
        <f>ROUND((((#REF!*T527)/360)*S527)/0.05,0)*0.05</f>
        <v>#REF!</v>
      </c>
    </row>
    <row r="528" spans="3:21">
      <c r="C528" s="71">
        <v>2007</v>
      </c>
      <c r="D528" s="66" t="e">
        <f>IF(#REF!&lt;39083,39083,IF(#REF!&gt;39447,0,#REF!))</f>
        <v>#REF!</v>
      </c>
      <c r="E528" s="67" t="e">
        <f t="shared" si="65"/>
        <v>#REF!</v>
      </c>
      <c r="F528" s="66" t="e">
        <f>IF(#REF!&gt;39447,39447,IF(#REF!&lt;39083,0,#REF!))</f>
        <v>#REF!</v>
      </c>
      <c r="G528" s="67" t="e">
        <f t="shared" si="66"/>
        <v>#REF!</v>
      </c>
      <c r="H528" s="68" t="e">
        <f t="shared" si="67"/>
        <v>#REF!</v>
      </c>
      <c r="I528" s="68" t="e">
        <f t="shared" si="68"/>
        <v>#REF!</v>
      </c>
      <c r="J528" s="69">
        <v>3.5000000000000003E-2</v>
      </c>
      <c r="K528" s="70" t="e">
        <f>ROUND((((#REF!*J528)/360)*I528)/0.05,0)*0.05</f>
        <v>#REF!</v>
      </c>
      <c r="M528" s="71">
        <v>2007</v>
      </c>
      <c r="N528" s="66" t="e">
        <f>IF(#REF!&lt;39083,39083,IF(#REF!&gt;39447,0,#REF!))</f>
        <v>#REF!</v>
      </c>
      <c r="O528" s="67" t="e">
        <f t="shared" si="69"/>
        <v>#REF!</v>
      </c>
      <c r="P528" s="66" t="e">
        <f>IF(#REF!&gt;39447,39447,IF(#REF!&lt;39083,0,#REF!))</f>
        <v>#REF!</v>
      </c>
      <c r="Q528" s="67" t="e">
        <f t="shared" si="70"/>
        <v>#REF!</v>
      </c>
      <c r="R528" s="68" t="e">
        <f t="shared" si="71"/>
        <v>#REF!</v>
      </c>
      <c r="S528" s="68" t="e">
        <f t="shared" si="72"/>
        <v>#REF!</v>
      </c>
      <c r="T528" s="69">
        <v>3.5000000000000003E-2</v>
      </c>
      <c r="U528" s="70" t="e">
        <f>ROUND((((#REF!*T528)/360)*S528)/0.05,0)*0.05</f>
        <v>#REF!</v>
      </c>
    </row>
    <row r="529" spans="3:21">
      <c r="C529" s="71">
        <v>2008</v>
      </c>
      <c r="D529" s="66" t="e">
        <f>IF(#REF!&lt;39448,39448,IF(#REF!&gt;39813,0,#REF!))</f>
        <v>#REF!</v>
      </c>
      <c r="E529" s="67" t="e">
        <f t="shared" si="65"/>
        <v>#REF!</v>
      </c>
      <c r="F529" s="66" t="e">
        <f>IF(#REF!&gt;39813,39813,IF(#REF!&lt;39448,0,#REF!))</f>
        <v>#REF!</v>
      </c>
      <c r="G529" s="67" t="e">
        <f t="shared" si="66"/>
        <v>#REF!</v>
      </c>
      <c r="H529" s="68" t="e">
        <f t="shared" si="67"/>
        <v>#REF!</v>
      </c>
      <c r="I529" s="68" t="e">
        <f t="shared" si="68"/>
        <v>#REF!</v>
      </c>
      <c r="J529" s="69">
        <v>0.04</v>
      </c>
      <c r="K529" s="70" t="e">
        <f>ROUND((((#REF!*J529)/360)*I529)/0.05,0)*0.05</f>
        <v>#REF!</v>
      </c>
      <c r="M529" s="71">
        <v>2008</v>
      </c>
      <c r="N529" s="66" t="e">
        <f>IF(#REF!&lt;39448,39448,IF(#REF!&gt;39813,0,#REF!))</f>
        <v>#REF!</v>
      </c>
      <c r="O529" s="67" t="e">
        <f t="shared" si="69"/>
        <v>#REF!</v>
      </c>
      <c r="P529" s="66" t="e">
        <f>IF(#REF!&gt;39813,39813,IF(#REF!&lt;39448,0,#REF!))</f>
        <v>#REF!</v>
      </c>
      <c r="Q529" s="67" t="e">
        <f t="shared" si="70"/>
        <v>#REF!</v>
      </c>
      <c r="R529" s="68" t="e">
        <f t="shared" si="71"/>
        <v>#REF!</v>
      </c>
      <c r="S529" s="68" t="e">
        <f t="shared" si="72"/>
        <v>#REF!</v>
      </c>
      <c r="T529" s="69">
        <v>0.04</v>
      </c>
      <c r="U529" s="70" t="e">
        <f>ROUND((((#REF!*T529)/360)*S529)/0.05,0)*0.05</f>
        <v>#REF!</v>
      </c>
    </row>
    <row r="530" spans="3:21">
      <c r="C530" s="71">
        <v>2009</v>
      </c>
      <c r="D530" s="66" t="e">
        <f>IF(#REF!&lt;39814,39814,IF(#REF!&gt;40178,0,#REF!))</f>
        <v>#REF!</v>
      </c>
      <c r="E530" s="67" t="e">
        <f t="shared" si="65"/>
        <v>#REF!</v>
      </c>
      <c r="F530" s="66" t="e">
        <f>IF(#REF!&gt;40178,40178,IF(#REF!&lt;39814,0,#REF!))</f>
        <v>#REF!</v>
      </c>
      <c r="G530" s="67" t="e">
        <f t="shared" si="66"/>
        <v>#REF!</v>
      </c>
      <c r="H530" s="68" t="e">
        <f t="shared" si="67"/>
        <v>#REF!</v>
      </c>
      <c r="I530" s="68" t="e">
        <f t="shared" si="68"/>
        <v>#REF!</v>
      </c>
      <c r="J530" s="69">
        <v>0.04</v>
      </c>
      <c r="K530" s="70" t="e">
        <f>ROUND((((#REF!*J530)/360)*I530)/0.05,0)*0.05</f>
        <v>#REF!</v>
      </c>
      <c r="M530" s="71">
        <v>2009</v>
      </c>
      <c r="N530" s="66" t="e">
        <f>IF(#REF!&lt;39814,39814,IF(#REF!&gt;40178,0,#REF!))</f>
        <v>#REF!</v>
      </c>
      <c r="O530" s="67" t="e">
        <f t="shared" si="69"/>
        <v>#REF!</v>
      </c>
      <c r="P530" s="66" t="e">
        <f>IF(#REF!&gt;40178,40178,IF(#REF!&lt;39814,0,#REF!))</f>
        <v>#REF!</v>
      </c>
      <c r="Q530" s="67" t="e">
        <f t="shared" si="70"/>
        <v>#REF!</v>
      </c>
      <c r="R530" s="68" t="e">
        <f t="shared" si="71"/>
        <v>#REF!</v>
      </c>
      <c r="S530" s="68" t="e">
        <f t="shared" si="72"/>
        <v>#REF!</v>
      </c>
      <c r="T530" s="69">
        <v>0.04</v>
      </c>
      <c r="U530" s="70" t="e">
        <f>ROUND((((#REF!*T530)/360)*S530)/0.05,0)*0.05</f>
        <v>#REF!</v>
      </c>
    </row>
    <row r="531" spans="3:21">
      <c r="C531" s="71">
        <v>2010</v>
      </c>
      <c r="D531" s="66" t="e">
        <f>IF(#REF!&lt;40179,40179,IF(#REF!&gt;40543,0,#REF!))</f>
        <v>#REF!</v>
      </c>
      <c r="E531" s="67" t="e">
        <f t="shared" si="65"/>
        <v>#REF!</v>
      </c>
      <c r="F531" s="66" t="e">
        <f>IF(#REF!&gt;40543,40543,IF(#REF!&lt;40179,0,#REF!))</f>
        <v>#REF!</v>
      </c>
      <c r="G531" s="67" t="e">
        <f t="shared" si="66"/>
        <v>#REF!</v>
      </c>
      <c r="H531" s="68" t="e">
        <f t="shared" si="67"/>
        <v>#REF!</v>
      </c>
      <c r="I531" s="68" t="e">
        <f t="shared" si="68"/>
        <v>#REF!</v>
      </c>
      <c r="J531" s="69">
        <v>3.5000000000000003E-2</v>
      </c>
      <c r="K531" s="70" t="e">
        <f>ROUND((((#REF!*J531)/360)*I531)/0.05,0)*0.05</f>
        <v>#REF!</v>
      </c>
      <c r="M531" s="71">
        <v>2010</v>
      </c>
      <c r="N531" s="66" t="e">
        <f>IF(#REF!&lt;40179,40179,IF(#REF!&gt;40543,0,#REF!))</f>
        <v>#REF!</v>
      </c>
      <c r="O531" s="67" t="e">
        <f t="shared" si="69"/>
        <v>#REF!</v>
      </c>
      <c r="P531" s="66" t="e">
        <f>IF(#REF!&gt;40543,40543,IF(#REF!&lt;40179,0,#REF!))</f>
        <v>#REF!</v>
      </c>
      <c r="Q531" s="67" t="e">
        <f t="shared" si="70"/>
        <v>#REF!</v>
      </c>
      <c r="R531" s="68" t="e">
        <f t="shared" si="71"/>
        <v>#REF!</v>
      </c>
      <c r="S531" s="68" t="e">
        <f t="shared" si="72"/>
        <v>#REF!</v>
      </c>
      <c r="T531" s="69">
        <v>3.5000000000000003E-2</v>
      </c>
      <c r="U531" s="70" t="e">
        <f>ROUND((((#REF!*T531)/360)*S531)/0.05,0)*0.05</f>
        <v>#REF!</v>
      </c>
    </row>
    <row r="532" spans="3:21">
      <c r="C532" s="71">
        <v>2011</v>
      </c>
      <c r="D532" s="66" t="e">
        <f>IF(#REF!&lt;40544,40544,IF(#REF!&gt;40908,0,#REF!))</f>
        <v>#REF!</v>
      </c>
      <c r="E532" s="67" t="e">
        <f t="shared" si="65"/>
        <v>#REF!</v>
      </c>
      <c r="F532" s="66" t="e">
        <f>IF(#REF!&gt;40908,40908,IF(#REF!&lt;40544,0,#REF!))</f>
        <v>#REF!</v>
      </c>
      <c r="G532" s="67" t="e">
        <f t="shared" si="66"/>
        <v>#REF!</v>
      </c>
      <c r="H532" s="68" t="e">
        <f t="shared" si="67"/>
        <v>#REF!</v>
      </c>
      <c r="I532" s="68" t="e">
        <f t="shared" si="68"/>
        <v>#REF!</v>
      </c>
      <c r="J532" s="69">
        <v>3.5000000000000003E-2</v>
      </c>
      <c r="K532" s="70" t="e">
        <f>ROUND((((#REF!*J532)/360)*I532)/0.05,0)*0.05</f>
        <v>#REF!</v>
      </c>
      <c r="M532" s="71">
        <v>2011</v>
      </c>
      <c r="N532" s="66" t="e">
        <f>IF(#REF!&lt;40544,40544,IF(#REF!&gt;40908,0,#REF!))</f>
        <v>#REF!</v>
      </c>
      <c r="O532" s="67" t="e">
        <f t="shared" si="69"/>
        <v>#REF!</v>
      </c>
      <c r="P532" s="66" t="e">
        <f>IF(#REF!&gt;40908,40908,IF(#REF!&lt;40544,0,#REF!))</f>
        <v>#REF!</v>
      </c>
      <c r="Q532" s="67" t="e">
        <f t="shared" si="70"/>
        <v>#REF!</v>
      </c>
      <c r="R532" s="68" t="e">
        <f t="shared" si="71"/>
        <v>#REF!</v>
      </c>
      <c r="S532" s="68" t="e">
        <f t="shared" si="72"/>
        <v>#REF!</v>
      </c>
      <c r="T532" s="69">
        <v>3.5000000000000003E-2</v>
      </c>
      <c r="U532" s="70" t="e">
        <f>ROUND((((#REF!*T532)/360)*S532)/0.05,0)*0.05</f>
        <v>#REF!</v>
      </c>
    </row>
    <row r="533" spans="3:21">
      <c r="C533" s="71">
        <v>2012</v>
      </c>
      <c r="D533" s="66" t="e">
        <f>IF(#REF!&lt;40909,40909,IF(#REF!&gt;41274,0,#REF!))</f>
        <v>#REF!</v>
      </c>
      <c r="E533" s="67" t="e">
        <f t="shared" si="65"/>
        <v>#REF!</v>
      </c>
      <c r="F533" s="66" t="e">
        <f>IF(#REF!&gt;41274,41274,IF(#REF!&lt;40909,0,#REF!))</f>
        <v>#REF!</v>
      </c>
      <c r="G533" s="67" t="e">
        <f t="shared" si="66"/>
        <v>#REF!</v>
      </c>
      <c r="H533" s="68" t="e">
        <f t="shared" si="67"/>
        <v>#REF!</v>
      </c>
      <c r="I533" s="68" t="e">
        <f t="shared" si="68"/>
        <v>#REF!</v>
      </c>
      <c r="J533" s="69">
        <v>0.03</v>
      </c>
      <c r="K533" s="70" t="e">
        <f>ROUND((((#REF!*J533)/360)*I533)/0.05,0)*0.05</f>
        <v>#REF!</v>
      </c>
      <c r="M533" s="71">
        <v>2012</v>
      </c>
      <c r="N533" s="66" t="e">
        <f>IF(#REF!&lt;40909,40909,IF(#REF!&gt;41274,0,#REF!))</f>
        <v>#REF!</v>
      </c>
      <c r="O533" s="67" t="e">
        <f t="shared" si="69"/>
        <v>#REF!</v>
      </c>
      <c r="P533" s="66" t="e">
        <f>IF(#REF!&gt;41274,41274,IF(#REF!&lt;40909,0,#REF!))</f>
        <v>#REF!</v>
      </c>
      <c r="Q533" s="67" t="e">
        <f t="shared" si="70"/>
        <v>#REF!</v>
      </c>
      <c r="R533" s="68" t="e">
        <f t="shared" si="71"/>
        <v>#REF!</v>
      </c>
      <c r="S533" s="68" t="e">
        <f t="shared" si="72"/>
        <v>#REF!</v>
      </c>
      <c r="T533" s="69">
        <v>0.03</v>
      </c>
      <c r="U533" s="70" t="e">
        <f>ROUND((((#REF!*T533)/360)*S533)/0.05,0)*0.05</f>
        <v>#REF!</v>
      </c>
    </row>
    <row r="534" spans="3:21">
      <c r="C534" s="71">
        <v>2013</v>
      </c>
      <c r="D534" s="66" t="e">
        <f>IF(#REF!&lt;41275,41275,IF(#REF!&gt;41639,0,#REF!))</f>
        <v>#REF!</v>
      </c>
      <c r="E534" s="67" t="e">
        <f t="shared" si="65"/>
        <v>#REF!</v>
      </c>
      <c r="F534" s="66" t="e">
        <f>IF(#REF!&gt;41639,41639,IF(#REF!&lt;41275,0,#REF!))</f>
        <v>#REF!</v>
      </c>
      <c r="G534" s="67" t="e">
        <f t="shared" si="66"/>
        <v>#REF!</v>
      </c>
      <c r="H534" s="68" t="e">
        <f t="shared" si="67"/>
        <v>#REF!</v>
      </c>
      <c r="I534" s="68" t="e">
        <f t="shared" si="68"/>
        <v>#REF!</v>
      </c>
      <c r="J534" s="69">
        <v>0</v>
      </c>
      <c r="K534" s="70" t="e">
        <f>ROUND((((#REF!*J534)/360)*I534)/0.05,0)*0.05</f>
        <v>#REF!</v>
      </c>
      <c r="M534" s="71">
        <v>2013</v>
      </c>
      <c r="N534" s="66" t="e">
        <f>IF(#REF!&lt;41275,41275,IF(#REF!&gt;41639,0,#REF!))</f>
        <v>#REF!</v>
      </c>
      <c r="O534" s="67" t="e">
        <f t="shared" si="69"/>
        <v>#REF!</v>
      </c>
      <c r="P534" s="66" t="e">
        <f>IF(#REF!&gt;41639,41639,IF(#REF!&lt;41275,0,#REF!))</f>
        <v>#REF!</v>
      </c>
      <c r="Q534" s="67" t="e">
        <f t="shared" si="70"/>
        <v>#REF!</v>
      </c>
      <c r="R534" s="68" t="e">
        <f t="shared" si="71"/>
        <v>#REF!</v>
      </c>
      <c r="S534" s="68" t="e">
        <f t="shared" si="72"/>
        <v>#REF!</v>
      </c>
      <c r="T534" s="69">
        <v>0</v>
      </c>
      <c r="U534" s="70" t="e">
        <f>ROUND((((#REF!*T534)/360)*S534)/0.05,0)*0.05</f>
        <v>#REF!</v>
      </c>
    </row>
    <row r="535" spans="3:21">
      <c r="C535" s="71">
        <v>2014</v>
      </c>
      <c r="D535" s="66" t="e">
        <f>IF(#REF!&lt;41640,41640,IF(#REF!&gt;42004,0,#REF!))</f>
        <v>#REF!</v>
      </c>
      <c r="E535" s="67" t="e">
        <f t="shared" si="65"/>
        <v>#REF!</v>
      </c>
      <c r="F535" s="66" t="e">
        <f>IF(#REF!&gt;42004,42004,IF(#REF!&lt;41640,0,#REF!))</f>
        <v>#REF!</v>
      </c>
      <c r="G535" s="67" t="e">
        <f t="shared" si="66"/>
        <v>#REF!</v>
      </c>
      <c r="H535" s="68" t="e">
        <f t="shared" si="67"/>
        <v>#REF!</v>
      </c>
      <c r="I535" s="68" t="e">
        <f t="shared" si="68"/>
        <v>#REF!</v>
      </c>
      <c r="J535" s="69">
        <v>0</v>
      </c>
      <c r="K535" s="70" t="e">
        <f>ROUND((((#REF!*J535)/360)*I535)/0.05,0)*0.05</f>
        <v>#REF!</v>
      </c>
      <c r="M535" s="71">
        <v>2014</v>
      </c>
      <c r="N535" s="66" t="e">
        <f>IF(#REF!&lt;41640,41640,IF(#REF!&gt;42004,0,#REF!))</f>
        <v>#REF!</v>
      </c>
      <c r="O535" s="67" t="e">
        <f t="shared" si="69"/>
        <v>#REF!</v>
      </c>
      <c r="P535" s="66" t="e">
        <f>IF(#REF!&gt;42004,42004,IF(#REF!&lt;41640,0,#REF!))</f>
        <v>#REF!</v>
      </c>
      <c r="Q535" s="67" t="e">
        <f t="shared" si="70"/>
        <v>#REF!</v>
      </c>
      <c r="R535" s="68" t="e">
        <f t="shared" si="71"/>
        <v>#REF!</v>
      </c>
      <c r="S535" s="68" t="e">
        <f t="shared" si="72"/>
        <v>#REF!</v>
      </c>
      <c r="T535" s="69">
        <v>0</v>
      </c>
      <c r="U535" s="70" t="e">
        <f>ROUND((((#REF!*T535)/360)*S535)/0.05,0)*0.05</f>
        <v>#REF!</v>
      </c>
    </row>
    <row r="536" spans="3:21">
      <c r="C536" s="71">
        <v>2015</v>
      </c>
      <c r="D536" s="66" t="e">
        <f>IF(#REF!&lt;42005,42005,IF(#REF!&gt;42369,0,#REF!))</f>
        <v>#REF!</v>
      </c>
      <c r="E536" s="67" t="e">
        <f t="shared" si="65"/>
        <v>#REF!</v>
      </c>
      <c r="F536" s="66" t="e">
        <f>IF(#REF!&gt;42369,42369,IF(#REF!&lt;42005,0,#REF!))</f>
        <v>#REF!</v>
      </c>
      <c r="G536" s="67" t="e">
        <f t="shared" si="66"/>
        <v>#REF!</v>
      </c>
      <c r="H536" s="68" t="e">
        <f t="shared" si="67"/>
        <v>#REF!</v>
      </c>
      <c r="I536" s="68" t="e">
        <f t="shared" si="68"/>
        <v>#REF!</v>
      </c>
      <c r="J536" s="69">
        <v>0</v>
      </c>
      <c r="K536" s="70" t="e">
        <f>ROUND((((#REF!*J536)/360)*I536)/0.05,0)*0.05</f>
        <v>#REF!</v>
      </c>
      <c r="M536" s="71">
        <v>2015</v>
      </c>
      <c r="N536" s="66" t="e">
        <f>IF(#REF!&lt;42005,42005,IF(#REF!&gt;42369,0,#REF!))</f>
        <v>#REF!</v>
      </c>
      <c r="O536" s="67" t="e">
        <f t="shared" si="69"/>
        <v>#REF!</v>
      </c>
      <c r="P536" s="66" t="e">
        <f>IF(#REF!&gt;42369,42369,IF(#REF!&lt;42005,0,#REF!))</f>
        <v>#REF!</v>
      </c>
      <c r="Q536" s="67" t="e">
        <f t="shared" si="70"/>
        <v>#REF!</v>
      </c>
      <c r="R536" s="68" t="e">
        <f t="shared" si="71"/>
        <v>#REF!</v>
      </c>
      <c r="S536" s="68" t="e">
        <f t="shared" si="72"/>
        <v>#REF!</v>
      </c>
      <c r="T536" s="69">
        <v>0</v>
      </c>
      <c r="U536" s="70" t="e">
        <f>ROUND((((#REF!*T536)/360)*S536)/0.05,0)*0.05</f>
        <v>#REF!</v>
      </c>
    </row>
    <row r="537" spans="3:21">
      <c r="C537" s="71">
        <v>2016</v>
      </c>
      <c r="D537" s="66" t="e">
        <f>IF(#REF!&lt;42370,42370,IF(#REF!&gt;42735,0,#REF!))</f>
        <v>#REF!</v>
      </c>
      <c r="E537" s="67" t="e">
        <f t="shared" si="65"/>
        <v>#REF!</v>
      </c>
      <c r="F537" s="66" t="e">
        <f>IF(#REF!&gt;42735,42735,IF(#REF!&lt;42370,0,#REF!))</f>
        <v>#REF!</v>
      </c>
      <c r="G537" s="67" t="e">
        <f t="shared" si="66"/>
        <v>#REF!</v>
      </c>
      <c r="H537" s="68" t="e">
        <f t="shared" si="67"/>
        <v>#REF!</v>
      </c>
      <c r="I537" s="68" t="e">
        <f t="shared" si="68"/>
        <v>#REF!</v>
      </c>
      <c r="J537" s="69">
        <v>0</v>
      </c>
      <c r="K537" s="70" t="e">
        <f>ROUND((((#REF!*J537)/360)*I537)/0.05,0)*0.05</f>
        <v>#REF!</v>
      </c>
      <c r="M537" s="71">
        <v>2016</v>
      </c>
      <c r="N537" s="66" t="e">
        <f>IF(#REF!&lt;42370,42370,IF(#REF!&gt;42735,0,#REF!))</f>
        <v>#REF!</v>
      </c>
      <c r="O537" s="67" t="e">
        <f t="shared" si="69"/>
        <v>#REF!</v>
      </c>
      <c r="P537" s="66" t="e">
        <f>IF(#REF!&gt;42735,42735,IF(#REF!&lt;42370,0,#REF!))</f>
        <v>#REF!</v>
      </c>
      <c r="Q537" s="67" t="e">
        <f t="shared" si="70"/>
        <v>#REF!</v>
      </c>
      <c r="R537" s="68" t="e">
        <f t="shared" si="71"/>
        <v>#REF!</v>
      </c>
      <c r="S537" s="68" t="e">
        <f t="shared" si="72"/>
        <v>#REF!</v>
      </c>
      <c r="T537" s="69">
        <v>0</v>
      </c>
      <c r="U537" s="70" t="e">
        <f>ROUND((((#REF!*T537)/360)*S537)/0.05,0)*0.05</f>
        <v>#REF!</v>
      </c>
    </row>
    <row r="538" spans="3:21">
      <c r="C538" s="71">
        <v>2017</v>
      </c>
      <c r="D538" s="66" t="e">
        <f>IF(#REF!&lt;42736,42736,IF(#REF!&gt;43100,0,#REF!))</f>
        <v>#REF!</v>
      </c>
      <c r="E538" s="67" t="e">
        <f t="shared" si="65"/>
        <v>#REF!</v>
      </c>
      <c r="F538" s="66" t="e">
        <f>IF(#REF!&gt;43100,43100,IF(#REF!&lt;42736,0,#REF!))</f>
        <v>#REF!</v>
      </c>
      <c r="G538" s="67" t="e">
        <f t="shared" si="66"/>
        <v>#REF!</v>
      </c>
      <c r="H538" s="68" t="e">
        <f t="shared" si="67"/>
        <v>#REF!</v>
      </c>
      <c r="I538" s="68" t="e">
        <f t="shared" si="68"/>
        <v>#REF!</v>
      </c>
      <c r="J538" s="69">
        <v>0</v>
      </c>
      <c r="K538" s="70" t="e">
        <f>ROUND((((#REF!*J538)/360)*I538)/0.05,0)*0.05</f>
        <v>#REF!</v>
      </c>
      <c r="M538" s="71">
        <v>2017</v>
      </c>
      <c r="N538" s="66" t="e">
        <f>IF(#REF!&lt;42736,42736,IF(#REF!&gt;43100,0,#REF!))</f>
        <v>#REF!</v>
      </c>
      <c r="O538" s="67" t="e">
        <f t="shared" si="69"/>
        <v>#REF!</v>
      </c>
      <c r="P538" s="66" t="e">
        <f>IF(#REF!&gt;43100,43100,IF(#REF!&lt;42736,0,#REF!))</f>
        <v>#REF!</v>
      </c>
      <c r="Q538" s="67" t="e">
        <f t="shared" si="70"/>
        <v>#REF!</v>
      </c>
      <c r="R538" s="68" t="e">
        <f t="shared" si="71"/>
        <v>#REF!</v>
      </c>
      <c r="S538" s="68" t="e">
        <f t="shared" si="72"/>
        <v>#REF!</v>
      </c>
      <c r="T538" s="69">
        <v>0</v>
      </c>
      <c r="U538" s="70" t="e">
        <f>ROUND((((#REF!*T538)/360)*S538)/0.05,0)*0.05</f>
        <v>#REF!</v>
      </c>
    </row>
    <row r="539" spans="3:21">
      <c r="C539" s="71">
        <v>2018</v>
      </c>
      <c r="D539" s="66" t="e">
        <f>IF(#REF!&lt;43101,43101,IF(#REF!&gt;43465,0,#REF!))</f>
        <v>#REF!</v>
      </c>
      <c r="E539" s="67" t="e">
        <f t="shared" si="65"/>
        <v>#REF!</v>
      </c>
      <c r="F539" s="66" t="e">
        <f>IF(#REF!&gt;43465,43465,IF(#REF!&lt;43101,0,#REF!))</f>
        <v>#REF!</v>
      </c>
      <c r="G539" s="67" t="e">
        <f t="shared" si="66"/>
        <v>#REF!</v>
      </c>
      <c r="H539" s="68" t="e">
        <f t="shared" si="67"/>
        <v>#REF!</v>
      </c>
      <c r="I539" s="68" t="e">
        <f t="shared" si="68"/>
        <v>#REF!</v>
      </c>
      <c r="J539" s="69">
        <v>0</v>
      </c>
      <c r="K539" s="70" t="e">
        <f>ROUND((((#REF!*J539)/360)*I539)/0.05,0)*0.05</f>
        <v>#REF!</v>
      </c>
      <c r="M539" s="71">
        <v>2018</v>
      </c>
      <c r="N539" s="66" t="e">
        <f>IF(#REF!&lt;43101,43101,IF(#REF!&gt;43465,0,#REF!))</f>
        <v>#REF!</v>
      </c>
      <c r="O539" s="67" t="e">
        <f t="shared" si="69"/>
        <v>#REF!</v>
      </c>
      <c r="P539" s="66" t="e">
        <f>IF(#REF!&gt;43465,43465,IF(#REF!&lt;43101,0,#REF!))</f>
        <v>#REF!</v>
      </c>
      <c r="Q539" s="67" t="e">
        <f t="shared" si="70"/>
        <v>#REF!</v>
      </c>
      <c r="R539" s="68" t="e">
        <f t="shared" si="71"/>
        <v>#REF!</v>
      </c>
      <c r="S539" s="68" t="e">
        <f t="shared" si="72"/>
        <v>#REF!</v>
      </c>
      <c r="T539" s="69">
        <v>0</v>
      </c>
      <c r="U539" s="70" t="e">
        <f>ROUND((((#REF!*T539)/360)*S539)/0.05,0)*0.05</f>
        <v>#REF!</v>
      </c>
    </row>
    <row r="540" spans="3:21">
      <c r="C540" s="71">
        <v>2019</v>
      </c>
      <c r="D540" s="66" t="e">
        <f>IF(#REF!&lt;43466,43466,IF(#REF!&gt;43830,0,#REF!))</f>
        <v>#REF!</v>
      </c>
      <c r="E540" s="67" t="e">
        <f t="shared" si="65"/>
        <v>#REF!</v>
      </c>
      <c r="F540" s="66" t="e">
        <f>IF(#REF!&gt;43830,43830,IF(#REF!&lt;43466,0,#REF!))</f>
        <v>#REF!</v>
      </c>
      <c r="G540" s="67" t="e">
        <f t="shared" si="66"/>
        <v>#REF!</v>
      </c>
      <c r="H540" s="68" t="e">
        <f t="shared" si="67"/>
        <v>#REF!</v>
      </c>
      <c r="I540" s="68" t="e">
        <f t="shared" si="68"/>
        <v>#REF!</v>
      </c>
      <c r="J540" s="69">
        <v>0</v>
      </c>
      <c r="K540" s="70" t="e">
        <f>ROUND((((#REF!*J540)/360)*I540)/0.05,0)*0.05</f>
        <v>#REF!</v>
      </c>
      <c r="M540" s="71">
        <v>2019</v>
      </c>
      <c r="N540" s="66" t="e">
        <f>IF(#REF!&lt;43466,43466,IF(#REF!&gt;43830,0,#REF!))</f>
        <v>#REF!</v>
      </c>
      <c r="O540" s="67" t="e">
        <f t="shared" si="69"/>
        <v>#REF!</v>
      </c>
      <c r="P540" s="66" t="e">
        <f>IF(#REF!&gt;43830,43830,IF(#REF!&lt;43466,0,#REF!))</f>
        <v>#REF!</v>
      </c>
      <c r="Q540" s="67" t="e">
        <f t="shared" si="70"/>
        <v>#REF!</v>
      </c>
      <c r="R540" s="68" t="e">
        <f t="shared" si="71"/>
        <v>#REF!</v>
      </c>
      <c r="S540" s="68" t="e">
        <f t="shared" si="72"/>
        <v>#REF!</v>
      </c>
      <c r="T540" s="69">
        <v>0</v>
      </c>
      <c r="U540" s="70" t="e">
        <f>ROUND((((#REF!*T540)/360)*S540)/0.05,0)*0.05</f>
        <v>#REF!</v>
      </c>
    </row>
    <row r="541" spans="3:21">
      <c r="C541" s="71">
        <v>2020</v>
      </c>
      <c r="D541" s="66" t="e">
        <f>IF(#REF!&lt;43831,43831,IF(#REF!&gt;44196,0,#REF!))</f>
        <v>#REF!</v>
      </c>
      <c r="E541" s="67" t="e">
        <f t="shared" si="65"/>
        <v>#REF!</v>
      </c>
      <c r="F541" s="66" t="e">
        <f>IF(#REF!&gt;44196,44196,IF(#REF!&lt;43831,0,#REF!))</f>
        <v>#REF!</v>
      </c>
      <c r="G541" s="67" t="e">
        <f t="shared" si="66"/>
        <v>#REF!</v>
      </c>
      <c r="H541" s="68" t="e">
        <f t="shared" si="67"/>
        <v>#REF!</v>
      </c>
      <c r="I541" s="68" t="e">
        <f t="shared" si="68"/>
        <v>#REF!</v>
      </c>
      <c r="J541" s="69">
        <v>0</v>
      </c>
      <c r="K541" s="70" t="e">
        <f>ROUND((((#REF!*J541)/360)*I541)/0.05,0)*0.05</f>
        <v>#REF!</v>
      </c>
      <c r="M541" s="71">
        <v>2020</v>
      </c>
      <c r="N541" s="66" t="e">
        <f>IF(#REF!&lt;43831,43831,IF(#REF!&gt;44196,0,#REF!))</f>
        <v>#REF!</v>
      </c>
      <c r="O541" s="67" t="e">
        <f t="shared" si="69"/>
        <v>#REF!</v>
      </c>
      <c r="P541" s="66" t="e">
        <f>IF(#REF!&gt;44196,44196,IF(#REF!&lt;43831,0,#REF!))</f>
        <v>#REF!</v>
      </c>
      <c r="Q541" s="67" t="e">
        <f t="shared" si="70"/>
        <v>#REF!</v>
      </c>
      <c r="R541" s="68" t="e">
        <f t="shared" si="71"/>
        <v>#REF!</v>
      </c>
      <c r="S541" s="68" t="e">
        <f t="shared" si="72"/>
        <v>#REF!</v>
      </c>
      <c r="T541" s="69">
        <v>0</v>
      </c>
      <c r="U541" s="70" t="e">
        <f>ROUND((((#REF!*T541)/360)*S541)/0.05,0)*0.05</f>
        <v>#REF!</v>
      </c>
    </row>
  </sheetData>
  <dataConsolidate/>
  <mergeCells count="36">
    <mergeCell ref="C34:D34"/>
    <mergeCell ref="E34:F34"/>
    <mergeCell ref="G34:H34"/>
    <mergeCell ref="I34:J34"/>
    <mergeCell ref="C93:D93"/>
    <mergeCell ref="E93:F93"/>
    <mergeCell ref="G93:H93"/>
    <mergeCell ref="I93:J93"/>
    <mergeCell ref="C329:D329"/>
    <mergeCell ref="E329:F329"/>
    <mergeCell ref="G329:H329"/>
    <mergeCell ref="I329:J329"/>
    <mergeCell ref="C152:D152"/>
    <mergeCell ref="E152:F152"/>
    <mergeCell ref="G152:H152"/>
    <mergeCell ref="I152:J152"/>
    <mergeCell ref="C270:D270"/>
    <mergeCell ref="E270:F270"/>
    <mergeCell ref="G270:H270"/>
    <mergeCell ref="I270:J270"/>
    <mergeCell ref="C211:D211"/>
    <mergeCell ref="E211:F211"/>
    <mergeCell ref="G211:H211"/>
    <mergeCell ref="I211:J211"/>
    <mergeCell ref="C506:D506"/>
    <mergeCell ref="E506:F506"/>
    <mergeCell ref="G506:H506"/>
    <mergeCell ref="I506:J506"/>
    <mergeCell ref="C388:D388"/>
    <mergeCell ref="E388:F388"/>
    <mergeCell ref="G388:H388"/>
    <mergeCell ref="I388:J388"/>
    <mergeCell ref="C447:D447"/>
    <mergeCell ref="E447:F447"/>
    <mergeCell ref="G447:H447"/>
    <mergeCell ref="I447:J447"/>
  </mergeCells>
  <phoneticPr fontId="4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C1:U541"/>
  <sheetViews>
    <sheetView topLeftCell="A33" zoomScale="80" workbookViewId="0">
      <selection activeCell="A33" sqref="A33"/>
    </sheetView>
  </sheetViews>
  <sheetFormatPr baseColWidth="10" defaultRowHeight="12.75"/>
  <cols>
    <col min="1" max="2" width="1.7109375" style="42" customWidth="1"/>
    <col min="3" max="11" width="11.42578125" style="42"/>
    <col min="12" max="12" width="1.7109375" style="42" customWidth="1"/>
    <col min="13" max="21" width="11.42578125" style="42" hidden="1" customWidth="1"/>
    <col min="22" max="16384" width="11.42578125" style="42"/>
  </cols>
  <sheetData>
    <row r="1" customFormat="1" hidden="1"/>
    <row r="2" customFormat="1" hidden="1"/>
    <row r="3" customFormat="1" hidden="1"/>
    <row r="4" customFormat="1" hidden="1"/>
    <row r="5" customFormat="1" hidden="1"/>
    <row r="6" customFormat="1" hidden="1"/>
    <row r="7" customFormat="1" hidden="1"/>
    <row r="8" customFormat="1" hidden="1"/>
    <row r="9" customFormat="1" hidden="1"/>
    <row r="10" customFormat="1" hidden="1"/>
    <row r="11" customFormat="1" hidden="1"/>
    <row r="12" customFormat="1" hidden="1"/>
    <row r="13" customFormat="1" hidden="1"/>
    <row r="14" customFormat="1" hidden="1"/>
    <row r="15" customFormat="1" hidden="1"/>
    <row r="16" customFormat="1" hidden="1"/>
    <row r="17" customFormat="1" hidden="1"/>
    <row r="18" customFormat="1" hidden="1"/>
    <row r="19" customFormat="1" hidden="1"/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  <row r="26" customFormat="1" hidden="1"/>
    <row r="27" customFormat="1" hidden="1"/>
    <row r="28" customFormat="1" hidden="1"/>
    <row r="29" customFormat="1" hidden="1"/>
    <row r="30" customFormat="1" hidden="1"/>
    <row r="31" customFormat="1" hidden="1"/>
    <row r="32" customFormat="1" hidden="1"/>
    <row r="34" spans="3:21">
      <c r="C34" s="146" t="s">
        <v>17</v>
      </c>
      <c r="D34" s="146"/>
      <c r="E34" s="146" t="s">
        <v>14</v>
      </c>
      <c r="F34" s="146"/>
      <c r="G34" s="146" t="s">
        <v>15</v>
      </c>
      <c r="H34" s="146"/>
      <c r="I34" s="146" t="s">
        <v>16</v>
      </c>
      <c r="J34" s="146"/>
    </row>
    <row r="35" spans="3:21" ht="14.25">
      <c r="C35" s="43" t="e">
        <f>ROUNDDOWN(#REF!/100,0)*100</f>
        <v>#REF!</v>
      </c>
      <c r="D35" s="44" t="e">
        <f>ROUNDDOWN(#REF!/100,0)*100</f>
        <v>#REF!</v>
      </c>
      <c r="E35" s="45"/>
      <c r="F35" s="45"/>
      <c r="G35" s="45"/>
      <c r="H35" s="45"/>
      <c r="I35" s="46"/>
      <c r="J35" s="46"/>
      <c r="K35" s="46"/>
    </row>
    <row r="36" spans="3:21" ht="14.25">
      <c r="C36" s="47" t="e">
        <f>IF((ROUND(IF(C35&lt;=0,0,IF(C35&lt;EB!$A$4,C35*EB!$B$3,IF(C35&lt;EB!$A$17,VLOOKUP(C35,EB!$A$4:'EB'!$D$17,4)+(C35-VLOOKUP(C35,EB!$A$4:'EB'!$D$17,1))*VLOOKUP(C35,EB!$A$4:'EB'!$D$17,2),C35*EB!$B$17)))/0.05,0)*0.05)&lt;=25,0,(ROUND(IF(C35&lt;=0,0,IF(C35&lt;EB!$A$4,C35*EB!$B$3,IF(C35&lt;EB!$A$17,VLOOKUP(C35,EB!$A$4:'EB'!$D$17,4)+(C35-VLOOKUP(C35,EB!$A$4:'EB'!$D$17,1))*VLOOKUP(C35,EB!$A$4:'EB'!$D$17,2),C35*EB!$B$17)))/0.05,0)*0.05))</f>
        <v>#REF!</v>
      </c>
      <c r="D36" s="47" t="e">
        <f>IF((ROUND(IF(C35&lt;=0,0,IF(C35&lt;EB!$F$4,C35*EB!$G$3,IF(C35&lt;EB!$F$14,VLOOKUP(C35,EB!$F$4:'EB'!$I$14,4)+(C35-VLOOKUP(C35,EB!$F$4:'EB'!$I$14,1))*VLOOKUP(C35,EB!$F$4:'EB'!$I$14,2),C35*EB!$G$14)))/0.05,0)*0.05)&lt;=25,0,(ROUND(IF(C35&lt;=0,0,IF(C35&lt;EB!$F$4,C35*EB!$G$3,IF(C35&lt;EB!$F$14,VLOOKUP(C35,EB!$F$4:'EB'!$I$14,4)+(C35-VLOOKUP(C35,EB!$F$4:'EB'!$I$14,1))*VLOOKUP(C35,EB!$F$4:'EB'!$I$14,2),C35*EB!$G$14)))/0.05,0)*0.05))</f>
        <v>#REF!</v>
      </c>
      <c r="E36" s="47" t="e">
        <f>IF((ROUND(IF(C35&lt;=0,0,IF(C35&lt;EB!$A$24,C35*EB!$B$23,IF(C35&lt;EB!$A$38,VLOOKUP(C35,EB!$A$24:'EB'!$D$38,4)+(C35-VLOOKUP(C35,EB!$A$24:'EB'!$D$38,1))*VLOOKUP(C35,EB!$A$24:'EB'!$D$38,2),C35*EB!$B$38)))/0.05,0)*0.05)&lt;=25,0,(ROUND(IF(C35&lt;=0,0,IF(C35&lt;EB!$A$24,C35*EB!$B$23,IF(C35&lt;EB!$A$38,VLOOKUP(C35,EB!$A$24:'EB'!$D$38,4)+(C35-VLOOKUP(C35,EB!$A$24:'EB'!$D$38,1))*VLOOKUP(C35,EB!$A$24:'EB'!$D$38,2),C35*EB!$B$38)))/0.05,0)*0.05))</f>
        <v>#REF!</v>
      </c>
      <c r="F36" s="47" t="e">
        <f>IF((ROUND(IF(C35&lt;=0,0,IF(C35&lt;EB!$F$24,C35*EB!$G$23,IF(C35&lt;EB!$F$34,VLOOKUP(C35,EB!$F$24:'EB'!$I$34,4)+(C35-VLOOKUP(C35,EB!$F$24:'EB'!$I$34,1))*VLOOKUP(C35,EB!$F$24:'EB'!$I$34,2),C35*EB!$G$34)))/0.05,0)*0.05)&lt;=25,0,(ROUND(IF(C35&lt;=0,0,IF(C35&lt;EB!$F$24,C35*EB!$G$23,IF(C35&lt;EB!$F$34,VLOOKUP(C35,EB!$F$24:'EB'!$I$34,4)+(C35-VLOOKUP(C35,EB!$F$24:'EB'!$I$34,1))*VLOOKUP(C35,EB!$F$24:'EB'!$I$34,2),C35*EB!$G$34)))/0.05,0)*0.05))</f>
        <v>#REF!</v>
      </c>
      <c r="G36" s="47" t="e">
        <f>IF((ROUND(IF(C35&lt;=0,0,IF(C35&lt;EB!$A$45,C35*EB!$B$44,IF(C35&lt;EB!$A$58,VLOOKUP(C35,EB!$A$45:'EB'!$D$58,4)+(C35-VLOOKUP(C35,EB!$A$45:'EB'!$D$58,1))*VLOOKUP(C35,EB!$A$45:'EB'!$D$58,2),C35*EB!$B$58)))/0.05,0)*0.05)&lt;=25,0,(ROUND(IF(C35&lt;=0,0,IF(C35&lt;EB!$A$45,C35*EB!$B$44,IF(C35&lt;EB!$A$58,VLOOKUP(C35,EB!$A$45:'EB'!$D$58,4)+(C35-VLOOKUP(C35,EB!$A$45:'EB'!$D$58,1))*VLOOKUP(C35,EB!$A$45:'EB'!$D$58,2),C35*EB!$B$58)))/0.05,0)*0.05))</f>
        <v>#REF!</v>
      </c>
      <c r="H36" s="47" t="e">
        <f>IF((ROUND(IF(C35&lt;=0,0,IF(C35&lt;EB!$F$45,C35*EB!$G$44,IF(C35&lt;EB!$F$55,VLOOKUP(C35,EB!$F$45:'EB'!$I$55,4)+(C35-VLOOKUP(C35,EB!$F$45:'EB'!$I$55,1))*VLOOKUP(C35,EB!$F$45:'EB'!$I$55,2),C35*EB!$G$55)))/0.05,0)*0.05)&lt;=25,0,(ROUND(IF(C35&lt;=0,0,IF(C35&lt;EB!$F$45,C35*EB!$G$44,IF(C35&lt;EB!$F$55,VLOOKUP(C35,EB!$F$45:'EB'!$I$55,4)+(C35-VLOOKUP(C35,EB!$F$45:'EB'!$I$55,1))*VLOOKUP(C35,EB!$F$45:'EB'!$I$55,2),C35*EB!$G$55)))/0.05,0)*0.05))</f>
        <v>#REF!</v>
      </c>
      <c r="I36" s="48" t="e">
        <f>IF((ROUND(IF(C35&lt;=0,0,IF(C35&lt;EB!$A$65,C35*EB!$B$64,IF(C35&lt;EB!$A$78,VLOOKUP(C35,EB!$A$65:'EB'!$D$78,4)+(C35-VLOOKUP(C35,EB!$A$65:'EB'!$D$78,1))*VLOOKUP(C35,EB!$A$65:'EB'!$D$78,2),C35*EB!$B$78)))/0.05,0)*0.05)&lt;=25,0,(ROUND(IF(C35&lt;=0,0,IF(C35&lt;EB!$A$65,C35*EB!$B$64,IF(C35&lt;EB!$A$78,VLOOKUP(C35,EB!$A$65:'EB'!$D$78,4)+(C35-VLOOKUP(C35,EB!$A$65:'EB'!$D$78,1))*VLOOKUP(C35,EB!$A$65:'EB'!$D$78,2),C35*EB!$B$78)))/0.05,0)*0.05))</f>
        <v>#REF!</v>
      </c>
      <c r="J36" s="48" t="e">
        <f>IF((ROUND(IF(C35&lt;=0,0,IF(C35&lt;EB!$F$65,C35*EB!$G$64,IF(C35&lt;EB!$F$75,VLOOKUP(C35,EB!$F$65:'EB'!$I$75,4)+(C35-VLOOKUP(C35,EB!$F$65:'EB'!$I$75,1))*VLOOKUP(C35,EB!$F$65:'EB'!$I$75,2),C35*EB!$G$75)))/0.05,0)*0.05)&lt;=25,0,(ROUND(IF(C35&lt;=0,0,IF(C35&lt;EB!$F$65,C35*EB!$G$64,IF(C35&lt;EB!$F$75,VLOOKUP(C35,EB!$F$65:'EB'!$I$75,4)+(C35-VLOOKUP(C35,EB!$F$65:'EB'!$I$75,1))*VLOOKUP(C35,EB!$F$65:'EB'!$I$75,2),C35*EB!$G$75)))/0.05,0)*0.05))</f>
        <v>#REF!</v>
      </c>
      <c r="K36" s="49"/>
    </row>
    <row r="37" spans="3:21" ht="14.25">
      <c r="C37" s="50" t="e">
        <f>IF((ROUND(IF(D35&lt;=0,0,IF(D35&lt;EB!$A$4,D35*EB!$B$3,IF(D35&lt;EB!$A$17,VLOOKUP(D35,EB!$A$4:'EB'!$D$17,4)+(D35-VLOOKUP(D35,EB!$A$4:'EB'!$D$17,1))*VLOOKUP(D35,EB!$A$4:'EB'!$D$17,2),D35*EB!$B$17)))/0.05,0)*0.05)&lt;=25,0,(ROUND(IF(D35&lt;=0,0,IF(D35&lt;EB!$A$4,D35*EB!$B$3,IF(D35&lt;EB!$A$17,VLOOKUP(D35,EB!$A$4:'EB'!$D$17,4)+(D35-VLOOKUP(D35,EB!$A$4:'EB'!$D$17,1))*VLOOKUP(D35,EB!$A$4:'EB'!$D$17,2),D35*EB!$B$17)))/0.05,0)*0.05))</f>
        <v>#REF!</v>
      </c>
      <c r="D37" s="50" t="e">
        <f>IF((ROUND(IF(D35&lt;=0,0,IF(D35&lt;EB!$F$4,D35*EB!$G$3,IF(D35&lt;EB!$F$14,VLOOKUP(D35,EB!$F$4:'EB'!$I$14,4)+(D35-VLOOKUP(D35,EB!$F$4:'EB'!$I$14,1))*VLOOKUP(D35,EB!$F$4:'EB'!$I$14,2),D35*EB!$G$14)))/0.05,0)*0.05)&lt;=25,0,(ROUND(IF(D35&lt;=0,0,IF(D35&lt;EB!$F$4,D35*EB!$G$3,IF(D35&lt;EB!$F$14,VLOOKUP(D35,EB!$F$4:'EB'!$I$14,4)+(D35-VLOOKUP(D35,EB!$F$4:'EB'!$I$14,1))*VLOOKUP(D35,EB!$F$4:'EB'!$I$14,2),D35*EB!$G$14)))/0.05,0)*0.05))</f>
        <v>#REF!</v>
      </c>
      <c r="E37" s="50" t="e">
        <f>IF((ROUND(IF(D35&lt;=0,0,IF(D35&lt;EB!$A$24,D35*EB!$B$23,IF(D35&lt;EB!$A$38,VLOOKUP(D35,EB!$A$24:'EB'!$D$38,4)+(D35-VLOOKUP(D35,EB!$A$24:'EB'!$D$38,1))*VLOOKUP(D35,EB!$A$24:'EB'!$D$38,2),D35*EB!$B$38)))/0.05,0)*0.05)&lt;=25,0,(ROUND(IF(D35&lt;=0,0,IF(D35&lt;EB!$A$24,D35*EB!$B$23,IF(D35&lt;EB!$A$38,VLOOKUP(D35,EB!$A$24:'EB'!$D$38,4)+(D35-VLOOKUP(D35,EB!$A$24:'EB'!$D$38,1))*VLOOKUP(D35,EB!$A$24:'EB'!$D$38,2),D35*EB!$B$38)))/0.05,0)*0.05))</f>
        <v>#REF!</v>
      </c>
      <c r="F37" s="50" t="e">
        <f>IF((ROUND(IF(D35&lt;=0,0,IF(D35&lt;EB!$F$24,D35*EB!$G$23,IF(D35&lt;EB!$F$34,VLOOKUP(D35,EB!$F$24:'EB'!$I$34,4)+(D35-VLOOKUP(D35,EB!$F$24:'EB'!$I$34,1))*VLOOKUP(D35,EB!$F$24:'EB'!$I$34,2),D35*EB!$G$34)))/0.05,0)*0.05)&lt;=25,0,(ROUND(IF(D35&lt;=0,0,IF(D35&lt;EB!$F$24,D35*EB!$G$23,IF(D35&lt;EB!$F$34,VLOOKUP(D35,EB!$F$24:'EB'!$I$34,4)+(D35-VLOOKUP(D35,EB!$F$24:'EB'!$I$34,1))*VLOOKUP(D35,EB!$F$24:'EB'!$I$34,2),D35*EB!$G$34)))/0.05,0)*0.05))</f>
        <v>#REF!</v>
      </c>
      <c r="G37" s="50" t="e">
        <f>IF((ROUND(IF(D35&lt;=0,0,IF(D35&lt;EB!$A$45,D35*EB!$B$44,IF(D35&lt;EB!$A$58,VLOOKUP(D35,EB!$A$45:'EB'!$D$58,4)+(D35-VLOOKUP(D35,EB!$A$45:'EB'!$D$58,1))*VLOOKUP(D35,EB!$A$45:'EB'!$D$58,2),D35*EB!$B$58)))/0.05,0)*0.05)&lt;=25,0,(ROUND(IF(D35&lt;=0,0,IF(D35&lt;EB!$A$45,D35*EB!$B$44,IF(D35&lt;EB!$A$58,VLOOKUP(D35,EB!$A$45:'EB'!$D$58,4)+(D35-VLOOKUP(D35,EB!$A$45:'EB'!$D$58,1))*VLOOKUP(D35,EB!$A$45:'EB'!$D$58,2),D35*EB!$B$58)))/0.05,0)*0.05))</f>
        <v>#REF!</v>
      </c>
      <c r="H37" s="50" t="e">
        <f>IF((ROUND(IF(D35&lt;=0,0,IF(D35&lt;EB!$F$45,D35*EB!$G$44,IF(D35&lt;EB!$F$55,VLOOKUP(D35,EB!$F$45:'EB'!$I$55,4)+(D35-VLOOKUP(D35,EB!$F$45:'EB'!$I$55,1))*VLOOKUP(D35,EB!$F$45:'EB'!$I$55,2),D35*EB!$G$55)))/0.05,0)*0.05)&lt;=25,0,(ROUND(IF(D35&lt;=0,0,IF(D35&lt;EB!$F$45,D35*EB!$G$44,IF(D35&lt;EB!$F$55,VLOOKUP(D35,EB!$F$45:'EB'!$I$55,4)+(D35-VLOOKUP(D35,EB!$F$45:'EB'!$I$55,1))*VLOOKUP(D35,EB!$F$45:'EB'!$I$55,2),D35*EB!$G$55)))/0.05,0)*0.05))</f>
        <v>#REF!</v>
      </c>
      <c r="I37" s="51" t="e">
        <f>IF((ROUND(IF(D35&lt;=0,0,IF(D35&lt;EB!$A$65,D35*EB!$B$64,IF(D35&lt;EB!$A$78,VLOOKUP(D35,EB!$A$65:'EB'!$D$78,4)+(D35-VLOOKUP(D35,EB!$A$65:'EB'!$D$78,1))*VLOOKUP(D35,EB!$A$65:'EB'!$D$78,2),D35*EB!$B$78)))/0.05,0)*0.05)&lt;=25,0,(ROUND(IF(D35&lt;=0,0,IF(D35&lt;EB!$A$65,D35*EB!$B$64,IF(D35&lt;EB!$A$78,VLOOKUP(D35,EB!$A$65:'EB'!$D$78,4)+(D35-VLOOKUP(D35,EB!$A$65:'EB'!$D$78,1))*VLOOKUP(D35,EB!$A$65:'EB'!$D$78,2),D35*EB!$B$78)))/0.05,0)*0.05))</f>
        <v>#REF!</v>
      </c>
      <c r="J37" s="51" t="e">
        <f>IF((ROUND(IF(D35&lt;=0,0,IF(D35&lt;EB!$F$65,D35*EB!$G$64,IF(D35&lt;EB!$F$75,VLOOKUP(D35,EB!$F$65:'EB'!$I$75,4)+(D35-VLOOKUP(D35,EB!$F$65:'EB'!$I$75,1))*VLOOKUP(D35,EB!$F$65:'EB'!$I$75,2),D35*EB!$G$75)))/0.05,0)*0.05)&lt;=25,0,(ROUND(IF(D35&lt;=0,0,IF(D35&lt;EB!$F$65,D35*EB!$G$64,IF(D35&lt;EB!$F$75,VLOOKUP(D35,EB!$F$65:'EB'!$I$75,4)+(D35-VLOOKUP(D35,EB!$F$65:'EB'!$I$75,1))*VLOOKUP(D35,EB!$F$65:'EB'!$I$75,2),D35*EB!$G$75)))/0.05,0)*0.05))</f>
        <v>#REF!</v>
      </c>
      <c r="K37" s="46"/>
    </row>
    <row r="38" spans="3:21" ht="14.25" hidden="1">
      <c r="C38" s="52" t="e">
        <f>ROUNDDOWN(#REF!/100,0)*100</f>
        <v>#REF!</v>
      </c>
      <c r="D38" s="53" t="e">
        <f>ROUNDDOWN(#REF!/100,0)*100</f>
        <v>#REF!</v>
      </c>
      <c r="I38" s="49"/>
      <c r="J38" s="49"/>
      <c r="K38" s="49"/>
    </row>
    <row r="39" spans="3:21" ht="14.25" hidden="1">
      <c r="C39" s="54" t="e">
        <f>IF((ROUND(IF(C38&lt;=0,0,IF(C38&lt;EB!$A$4,C38*EB!$B$3,IF(C38&lt;EB!$A$17,VLOOKUP(C38,EB!$A$4:'EB'!$D$17,4)+(C38-VLOOKUP(C38,EB!$A$4:'EB'!$D$17,1))*VLOOKUP(C38,EB!$A$4:'EB'!$D$17,2),C38*EB!$B$17)))/0.05,0)*0.05)&lt;=25,0,(ROUND(IF(C38&lt;=0,0,IF(C38&lt;EB!$A$4,C38*EB!$B$3,IF(C38&lt;EB!$A$17,VLOOKUP(C38,EB!$A$4:'EB'!$D$17,4)+(C38-VLOOKUP(C38,EB!$A$4:'EB'!$D$17,1))*VLOOKUP(C38,EB!$A$4:'EB'!$D$17,2),C38*EB!$B$17)))/0.05,0)*0.05))</f>
        <v>#REF!</v>
      </c>
      <c r="D39" s="54" t="e">
        <f>IF((ROUND(IF(C38&lt;=0,0,IF(C38&lt;EB!$F$4,C38*EB!$G$3,IF(C38&lt;EB!$F$14,VLOOKUP(C38,EB!$F$4:'EB'!$I$14,4)+(C38-VLOOKUP(C38,EB!$F$4:'EB'!$I$14,1))*VLOOKUP(C38,EB!$F$4:'EB'!$I$14,2),C38*EB!$G$14)))/0.05,0)*0.05)&lt;=25,0,(ROUND(IF(C38&lt;=0,0,IF(C38&lt;EB!$F$4,C38*EB!$G$3,IF(C38&lt;EB!$F$14,VLOOKUP(C38,EB!$F$4:'EB'!$I$14,4)+(C38-VLOOKUP(C38,EB!$F$4:'EB'!$I$14,1))*VLOOKUP(C38,EB!$F$4:'EB'!$I$14,2),C38*EB!$G$14)))/0.05,0)*0.05))</f>
        <v>#REF!</v>
      </c>
      <c r="E39" s="54" t="e">
        <f>IF((ROUND(IF(C38&lt;=0,0,IF(C38&lt;EB!$A$24,C38*EB!$B$23,IF(C38&lt;EB!$A$38,VLOOKUP(C38,EB!$A$24:'EB'!$D$38,4)+(C38-VLOOKUP(C38,EB!$A$24:'EB'!$D$38,1))*VLOOKUP(C38,EB!$A$24:'EB'!$D$38,2),C38*EB!$B$38)))/0.05,0)*0.05)&lt;=25,0,(ROUND(IF(C38&lt;=0,0,IF(C38&lt;EB!$A$24,C38*EB!$B$23,IF(C38&lt;EB!$A$38,VLOOKUP(C38,EB!$A$24:'EB'!$D$38,4)+(C38-VLOOKUP(C38,EB!$A$24:'EB'!$D$38,1))*VLOOKUP(C38,EB!$A$24:'EB'!$D$38,2),C38*EB!$B$38)))/0.05,0)*0.05))</f>
        <v>#REF!</v>
      </c>
      <c r="F39" s="54" t="e">
        <f>IF((ROUND(IF(C38&lt;=0,0,IF(C38&lt;EB!$F$24,C38*EB!$G$23,IF(C38&lt;EB!$F$34,VLOOKUP(C38,EB!$F$24:'EB'!$I$34,4)+(C38-VLOOKUP(C38,EB!$F$24:'EB'!$I$34,1))*VLOOKUP(C38,EB!$F$24:'EB'!$I$34,2),C38*EB!$G$34)))/0.05,0)*0.05)&lt;=25,0,(ROUND(IF(C38&lt;=0,0,IF(C38&lt;EB!$F$24,C38*EB!$G$23,IF(C38&lt;EB!$F$34,VLOOKUP(C38,EB!$F$24:'EB'!$I$34,4)+(C38-VLOOKUP(C38,EB!$F$24:'EB'!$I$34,1))*VLOOKUP(C38,EB!$F$24:'EB'!$I$34,2),C38*EB!$G$34)))/0.05,0)*0.05))</f>
        <v>#REF!</v>
      </c>
      <c r="G39" s="54" t="e">
        <f>IF((ROUND(IF(C38&lt;=0,0,IF(C38&lt;EB!$A$45,C38*EB!$B$44,IF(C38&lt;EB!$A$58,VLOOKUP(C38,EB!$A$45:'EB'!$D$58,4)+(C38-VLOOKUP(C38,EB!$A$45:'EB'!$D$58,1))*VLOOKUP(C38,EB!$A$45:'EB'!$D$58,2),C38*EB!$B$58)))/0.05,0)*0.05)&lt;=25,0,(ROUND(IF(C38&lt;=0,0,IF(C38&lt;EB!$A$45,C38*EB!$B$44,IF(C38&lt;EB!$A$58,VLOOKUP(C38,EB!$A$45:'EB'!$D$58,4)+(C38-VLOOKUP(C38,EB!$A$45:'EB'!$D$58,1))*VLOOKUP(C38,EB!$A$45:'EB'!$D$58,2),C38*EB!$B$58)))/0.05,0)*0.05))</f>
        <v>#REF!</v>
      </c>
      <c r="H39" s="54" t="e">
        <f>IF((ROUND(IF(C38&lt;=0,0,IF(C38&lt;EB!$F$45,C38*EB!$G$44,IF(C38&lt;EB!$F$55,VLOOKUP(C38,EB!$F$45:'EB'!$I$55,4)+(C38-VLOOKUP(C38,EB!$F$45:'EB'!$I$55,1))*VLOOKUP(C38,EB!$F$45:'EB'!$I$55,2),C38*EB!$G$55)))/0.05,0)*0.05)&lt;=25,0,(ROUND(IF(C38&lt;=0,0,IF(C38&lt;EB!$F$45,C38*EB!$G$44,IF(C38&lt;EB!$F$55,VLOOKUP(C38,EB!$F$45:'EB'!$I$55,4)+(C38-VLOOKUP(C38,EB!$F$45:'EB'!$I$55,1))*VLOOKUP(C38,EB!$F$45:'EB'!$I$55,2),C38*EB!$G$55)))/0.05,0)*0.05))</f>
        <v>#REF!</v>
      </c>
      <c r="I39" s="55" t="e">
        <f>IF((ROUND(IF(C38&lt;=0,0,IF(C38&lt;EB!$A$65,C38*EB!$B$64,IF(C38&lt;EB!$A$78,VLOOKUP(C38,EB!$A$65:'EB'!$D$78,4)+(C38-VLOOKUP(C38,EB!$A$65:'EB'!$D$78,1))*VLOOKUP(C38,EB!$A$65:'EB'!$D$78,2),C38*EB!$B$78)))/0.05,0)*0.05)&lt;=25,0,(ROUND(IF(C38&lt;=0,0,IF(C38&lt;EB!$A$65,C38*EB!$B$64,IF(C38&lt;EB!$A$78,VLOOKUP(C38,EB!$A$65:'EB'!$D$78,4)+(C38-VLOOKUP(C38,EB!$A$65:'EB'!$D$78,1))*VLOOKUP(C38,EB!$A$65:'EB'!$D$78,2),C38*EB!$B$78)))/0.05,0)*0.05))</f>
        <v>#REF!</v>
      </c>
      <c r="J39" s="55" t="e">
        <f>IF((ROUND(IF(C38&lt;=0,0,IF(C38&lt;EB!$F$65,C38*EB!$G$64,IF(C38&lt;EB!$F$75,VLOOKUP(C38,EB!$F$65:'EB'!$I$75,4)+(C38-VLOOKUP(C38,EB!$F$65:'EB'!$I$75,1))*VLOOKUP(C38,EB!$F$65:'EB'!$I$75,2),C38*EB!$G$75)))/0.05,0)*0.05)&lt;=25,0,(ROUND(IF(C38&lt;=0,0,IF(C38&lt;EB!$F$65,C38*EB!$G$64,IF(C38&lt;EB!$F$75,VLOOKUP(C38,EB!$F$65:'EB'!$I$75,4)+(C38-VLOOKUP(C38,EB!$F$65:'EB'!$I$75,1))*VLOOKUP(C38,EB!$F$65:'EB'!$I$75,2),C38*EB!$G$75)))/0.05,0)*0.05))</f>
        <v>#REF!</v>
      </c>
      <c r="K39" s="46"/>
    </row>
    <row r="40" spans="3:21" ht="14.25" hidden="1">
      <c r="C40" s="56" t="e">
        <f>IF((ROUND(IF(D38&lt;=0,0,IF(D38&lt;EB!$A$4,D38*EB!$B$3,IF(D38&lt;EB!$A$17,VLOOKUP(D38,EB!$A$4:'EB'!$D$17,4)+(D38-VLOOKUP(D38,EB!$A$4:'EB'!$D$17,1))*VLOOKUP(D38,EB!$A$4:'EB'!$D$17,2),D38*EB!$B$17)))/0.05,0)*0.05)&lt;=25,0,(ROUND(IF(D38&lt;=0,0,IF(D38&lt;EB!$A$4,D38*EB!$B$3,IF(D38&lt;EB!$A$17,VLOOKUP(D38,EB!$A$4:'EB'!$D$17,4)+(D38-VLOOKUP(D38,EB!$A$4:'EB'!$D$17,1))*VLOOKUP(D38,EB!$A$4:'EB'!$D$17,2),$D38*EB!$B$17)))/0.05,0)*0.05))</f>
        <v>#REF!</v>
      </c>
      <c r="D40" s="56" t="e">
        <f>IF((ROUND(IF(D38&lt;=0,0,IF(D38&lt;EB!$F$4,D38*EB!$G$3,IF(D38&lt;EB!$F$14,VLOOKUP(D38,EB!$F$4:'EB'!$I$14,4)+(D38-VLOOKUP(D38,EB!$F$4:'EB'!$I$14,1))*VLOOKUP(D38,EB!$F$4:'EB'!$I$14,2),D38*EB!$G$14)))/0.05,0)*0.05)&lt;=25,0,(ROUND(IF(D38&lt;=0,0,IF(D38&lt;EB!$F$4,D38*EB!$G$3,IF(D38&lt;EB!$F$14,VLOOKUP(D38,EB!$F$4:'EB'!$I$14,4)+(D38-VLOOKUP(D38,EB!$F$4:'EB'!$I$14,1))*VLOOKUP(D38,EB!$F$4:'EB'!$I$14,2),D38*EB!$G$14)))/0.05,0)*0.05))</f>
        <v>#REF!</v>
      </c>
      <c r="E40" s="56" t="e">
        <f>IF((ROUND(IF(D38&lt;=0,0,IF(D38&lt;EB!$A$24,D38*EB!$B$23,IF(D38&lt;EB!$A$38,VLOOKUP(D38,EB!$A$24:'EB'!$D$38,4)+(D38-VLOOKUP(D38,EB!$A$24:'EB'!$D$38,1))*VLOOKUP(D38,EB!$A$24:'EB'!$D$38,2),D38*EB!$B$38)))/0.05,0)*0.05)&lt;=25,0,(ROUND(IF(D38&lt;=0,0,IF(D38&lt;EB!$A$24,D38*EB!$B$23,IF(D38&lt;EB!$A$38,VLOOKUP(D38,EB!$A$24:'EB'!$D$38,4)+(D38-VLOOKUP(D38,EB!$A$24:'EB'!$D$38,1))*VLOOKUP(D38,EB!$A$24:'EB'!$D$38,2),D38*EB!$B$38)))/0.05,0)*0.05))</f>
        <v>#REF!</v>
      </c>
      <c r="F40" s="56" t="e">
        <f>IF((ROUND(IF(D38&lt;=0,0,IF(D38&lt;EB!$F$24,D38*EB!$G$23,IF(D38&lt;EB!$F$34,VLOOKUP(D38,EB!$F$24:'EB'!$I$34,4)+(D38-VLOOKUP(D38,EB!$F$24:'EB'!$I$34,1))*VLOOKUP(D38,EB!$F$24:'EB'!$I$34,2),D38*EB!$G$34)))/0.05,0)*0.05)&lt;=25,0,(ROUND(IF(D38&lt;=0,0,IF(D38&lt;EB!$F$24,D38*EB!$G$23,IF(D38&lt;EB!$F$34,VLOOKUP(D38,EB!$F$24:'EB'!$I$34,4)+(D38-VLOOKUP(D38,EB!$F$24:'EB'!$I$34,1))*VLOOKUP(D38,EB!$F$24:'EB'!$I$34,2),D38*EB!$G$34)))/0.05,0)*0.05))</f>
        <v>#REF!</v>
      </c>
      <c r="G40" s="56" t="e">
        <f>IF((ROUND(IF(D38&lt;=0,0,IF(D38&lt;EB!$A$45,D38*EB!$B$44,IF(D38&lt;EB!$A$58,VLOOKUP(D38,EB!$A$45:'EB'!$D$58,4)+(D38-VLOOKUP(D38,EB!$A$45:'EB'!$D$58,1))*VLOOKUP(D38,EB!$A$45:'EB'!$D$58,2),D38*EB!$B$58)))/0.05,0)*0.05)&lt;=25,0,(ROUND(IF(D38&lt;=0,0,IF(D38&lt;EB!$A$45,D38*EB!$B$44,IF(D38&lt;EB!$A$58,VLOOKUP(D38,EB!$A$45:'EB'!$D$58,4)+(D38-VLOOKUP(D38,EB!$A$45:'EB'!$D$58,1))*VLOOKUP(D38,EB!$A$45:'EB'!$D$58,2),D38*EB!$B$58)))/0.05,0)*0.05))</f>
        <v>#REF!</v>
      </c>
      <c r="H40" s="56" t="e">
        <f>IF((ROUND(IF(D38&lt;=0,0,IF(D38&lt;EB!$F$45,D38*EB!$G$44,IF(D38&lt;EB!$F$55,VLOOKUP(D38,EB!$F$45:'EB'!$I$55,4)+(D38-VLOOKUP(D38,EB!$F$45:'EB'!$I$55,1))*VLOOKUP(D38,EB!$F$45:'EB'!$I$55,2),D38*EB!$G$55)))/0.05,0)*0.05)&lt;=25,0,(ROUND(IF(D38&lt;=0,0,IF(D38&lt;EB!$F$45,D38*EB!$G$44,IF(D38&lt;EB!$F$55,VLOOKUP(D38,EB!$F$45:'EB'!$I$55,4)+(D38-VLOOKUP(D38,EB!$F$45:'EB'!$I$55,1))*VLOOKUP(D38,EB!$F$45:'EB'!$I$55,2),D38*EB!$G$55)))/0.05,0)*0.05))</f>
        <v>#REF!</v>
      </c>
      <c r="I40" s="57" t="e">
        <f>IF((ROUND(IF(D38&lt;=0,0,IF(D38&lt;EB!$A$65,D38*EB!$B$64,IF(D38&lt;EB!$A$78,VLOOKUP(D38,EB!$A$65:'EB'!$D$78,4)+(D38-VLOOKUP(D38,EB!$A$65:'EB'!$D$78,1))*VLOOKUP(D38,EB!$A$65:'EB'!$D$78,2),D38*EB!$B$78)))/0.05,0)*0.05)&lt;=25,0,(ROUND(IF(D38&lt;=0,0,IF(D38&lt;EB!$A$65,D38*EB!$B$64,IF(D38&lt;EB!$A$78,VLOOKUP(D38,EB!$A$65:'EB'!$D$78,4)+(D38-VLOOKUP(D38,EB!$A$65:'EB'!$D$78,1))*VLOOKUP(D38,EB!$A$65:'EB'!$D$78,2),D38*EB!$B$78)))/0.05,0)*0.05))</f>
        <v>#REF!</v>
      </c>
      <c r="J40" s="57" t="e">
        <f>IF((ROUND(IF(D38&lt;=0,0,IF(D38&lt;EB!$F$65,D38*EB!$G$64,IF(D38&lt;EB!$F$75,VLOOKUP(D38,EB!$F$65:'EB'!$I$75,4)+(D38-VLOOKUP(D38,EB!$F$65:'EB'!$I$75,1))*VLOOKUP(D38,EB!$F$65:'EB'!$I$75,2),D38*EB!$G$75)))/0.05,0)*0.05)&lt;=25,0,(ROUND(IF(D38&lt;=0,0,IF(D38&lt;EB!$F$65,D38*EB!$G$64,IF(D38&lt;EB!$F$75,VLOOKUP(D38,EB!$F$65:'EB'!$I$75,4)+(D38-VLOOKUP(D38,EB!$F$65:'EB'!$I$75,1))*VLOOKUP(D38,EB!$F$65:'EB'!$I$75,2),D38*EB!$G$75)))/0.05,0)*0.05))</f>
        <v>#REF!</v>
      </c>
      <c r="K40" s="46"/>
    </row>
    <row r="41" spans="3:21" ht="14.25">
      <c r="C41" s="58"/>
      <c r="D41" s="45"/>
      <c r="E41" s="45"/>
      <c r="F41" s="45"/>
      <c r="G41" s="45"/>
      <c r="H41" s="45"/>
      <c r="I41" s="46"/>
      <c r="J41" s="46"/>
      <c r="K41" s="46"/>
    </row>
    <row r="42" spans="3:21">
      <c r="C42" s="59"/>
      <c r="D42" s="60"/>
      <c r="E42" s="61"/>
      <c r="F42" s="60"/>
      <c r="G42" s="61"/>
      <c r="H42" s="62"/>
      <c r="I42" s="62"/>
      <c r="J42" s="63"/>
      <c r="K42" s="64" t="e">
        <f>SUM(K44:K69)</f>
        <v>#REF!</v>
      </c>
      <c r="M42" s="59"/>
      <c r="N42" s="60"/>
      <c r="O42" s="61"/>
      <c r="P42" s="60"/>
      <c r="Q42" s="61"/>
      <c r="R42" s="62"/>
      <c r="S42" s="62"/>
      <c r="T42" s="63"/>
      <c r="U42" s="64" t="e">
        <f>SUM(U44:U69)</f>
        <v>#REF!</v>
      </c>
    </row>
    <row r="43" spans="3:21">
      <c r="C43" s="65"/>
      <c r="D43" s="66"/>
      <c r="E43" s="67"/>
      <c r="F43" s="66"/>
      <c r="G43" s="67"/>
      <c r="H43" s="68"/>
      <c r="I43" s="68"/>
      <c r="J43" s="69"/>
      <c r="K43" s="70"/>
      <c r="M43" s="65"/>
      <c r="N43" s="66"/>
      <c r="O43" s="67"/>
      <c r="P43" s="66"/>
      <c r="Q43" s="67"/>
      <c r="R43" s="68"/>
      <c r="S43" s="68"/>
      <c r="T43" s="69"/>
      <c r="U43" s="70"/>
    </row>
    <row r="44" spans="3:21">
      <c r="C44" s="65">
        <v>1995</v>
      </c>
      <c r="D44" s="66" t="e">
        <f>IF(#REF!&lt;34700,34700,IF(#REF!&gt;35064,0,#REF!))</f>
        <v>#REF!</v>
      </c>
      <c r="E44" s="67" t="e">
        <f t="shared" ref="E44:E69" si="0">D44</f>
        <v>#REF!</v>
      </c>
      <c r="F44" s="66" t="e">
        <f>IF(#REF!&gt;35064,35064,IF(#REF!&lt;34700,0,#REF!))</f>
        <v>#REF!</v>
      </c>
      <c r="G44" s="67" t="e">
        <f t="shared" ref="G44:G69" si="1">F44</f>
        <v>#REF!</v>
      </c>
      <c r="H44" s="68" t="e">
        <f t="shared" ref="H44:H69" si="2">DAYS360(E44,G44+1,FALSE)</f>
        <v>#REF!</v>
      </c>
      <c r="I44" s="68" t="e">
        <f t="shared" ref="I44:I69" si="3">IF(H44&lt;1,0,IF(H44&gt;360,0,H44))</f>
        <v>#REF!</v>
      </c>
      <c r="J44" s="69">
        <v>0.05</v>
      </c>
      <c r="K44" s="70" t="e">
        <f>ROUND((((#REF!*J44)/360)*I44)/0.05,0)*0.05</f>
        <v>#REF!</v>
      </c>
      <c r="M44" s="65">
        <v>1995</v>
      </c>
      <c r="N44" s="66" t="e">
        <f>IF(#REF!&lt;34700,34700,IF(#REF!&gt;35064,0,#REF!))</f>
        <v>#REF!</v>
      </c>
      <c r="O44" s="67" t="e">
        <f t="shared" ref="O44:O69" si="4">N44</f>
        <v>#REF!</v>
      </c>
      <c r="P44" s="66" t="e">
        <f>IF(#REF!&gt;35064,35064,IF(#REF!&lt;34700,0,#REF!))</f>
        <v>#REF!</v>
      </c>
      <c r="Q44" s="67" t="e">
        <f t="shared" ref="Q44:Q69" si="5">P44</f>
        <v>#REF!</v>
      </c>
      <c r="R44" s="68" t="e">
        <f t="shared" ref="R44:R69" si="6">DAYS360(O44,Q44+1,FALSE)</f>
        <v>#REF!</v>
      </c>
      <c r="S44" s="68" t="e">
        <f t="shared" ref="S44:S69" si="7">IF(R44&lt;1,0,IF(R44&gt;360,0,R44))</f>
        <v>#REF!</v>
      </c>
      <c r="T44" s="69">
        <v>0.05</v>
      </c>
      <c r="U44" s="70" t="e">
        <f>ROUND((((#REF!*T44)/360)*S44)/0.05,0)*0.05</f>
        <v>#REF!</v>
      </c>
    </row>
    <row r="45" spans="3:21">
      <c r="C45" s="65">
        <v>1996</v>
      </c>
      <c r="D45" s="66" t="e">
        <f>IF(#REF!&lt;35065,35065,IF(#REF!&gt;35430,0,#REF!))</f>
        <v>#REF!</v>
      </c>
      <c r="E45" s="67" t="e">
        <f t="shared" si="0"/>
        <v>#REF!</v>
      </c>
      <c r="F45" s="66" t="e">
        <f>IF(#REF!&gt;35430,35430,IF(#REF!&lt;35065,0,#REF!))</f>
        <v>#REF!</v>
      </c>
      <c r="G45" s="67" t="e">
        <f t="shared" si="1"/>
        <v>#REF!</v>
      </c>
      <c r="H45" s="68" t="e">
        <f t="shared" si="2"/>
        <v>#REF!</v>
      </c>
      <c r="I45" s="68" t="e">
        <f t="shared" si="3"/>
        <v>#REF!</v>
      </c>
      <c r="J45" s="69">
        <v>0.05</v>
      </c>
      <c r="K45" s="70" t="e">
        <f>ROUND((((#REF!*J45)/360)*I45)/0.05,0)*0.05</f>
        <v>#REF!</v>
      </c>
      <c r="M45" s="65">
        <v>1996</v>
      </c>
      <c r="N45" s="66" t="e">
        <f>IF(#REF!&lt;35065,35065,IF(#REF!&gt;35430,0,#REF!))</f>
        <v>#REF!</v>
      </c>
      <c r="O45" s="67" t="e">
        <f t="shared" si="4"/>
        <v>#REF!</v>
      </c>
      <c r="P45" s="66" t="e">
        <f>IF(#REF!&gt;35430,35430,IF(#REF!&lt;35065,0,#REF!))</f>
        <v>#REF!</v>
      </c>
      <c r="Q45" s="67" t="e">
        <f t="shared" si="5"/>
        <v>#REF!</v>
      </c>
      <c r="R45" s="68" t="e">
        <f t="shared" si="6"/>
        <v>#REF!</v>
      </c>
      <c r="S45" s="68" t="e">
        <f t="shared" si="7"/>
        <v>#REF!</v>
      </c>
      <c r="T45" s="69">
        <v>0.05</v>
      </c>
      <c r="U45" s="70" t="e">
        <f>ROUND((((#REF!*T45)/360)*S45)/0.05,0)*0.05</f>
        <v>#REF!</v>
      </c>
    </row>
    <row r="46" spans="3:21">
      <c r="C46" s="65">
        <v>1997</v>
      </c>
      <c r="D46" s="66" t="e">
        <f>IF(#REF!&lt;35431,35431,IF(#REF!&gt;35795,0,#REF!))</f>
        <v>#REF!</v>
      </c>
      <c r="E46" s="67" t="e">
        <f t="shared" si="0"/>
        <v>#REF!</v>
      </c>
      <c r="F46" s="66" t="e">
        <f>IF(#REF!&gt;35795,35795,IF(#REF!&lt;35431,0,#REF!))</f>
        <v>#REF!</v>
      </c>
      <c r="G46" s="67" t="e">
        <f t="shared" si="1"/>
        <v>#REF!</v>
      </c>
      <c r="H46" s="68" t="e">
        <f t="shared" si="2"/>
        <v>#REF!</v>
      </c>
      <c r="I46" s="68" t="e">
        <f t="shared" si="3"/>
        <v>#REF!</v>
      </c>
      <c r="J46" s="69">
        <v>0.05</v>
      </c>
      <c r="K46" s="70" t="e">
        <f>ROUND((((#REF!*J46)/360)*I46)/0.05,0)*0.05</f>
        <v>#REF!</v>
      </c>
      <c r="M46" s="65">
        <v>1997</v>
      </c>
      <c r="N46" s="66" t="e">
        <f>IF(#REF!&lt;35431,35431,IF(#REF!&gt;35795,0,#REF!))</f>
        <v>#REF!</v>
      </c>
      <c r="O46" s="67" t="e">
        <f t="shared" si="4"/>
        <v>#REF!</v>
      </c>
      <c r="P46" s="66" t="e">
        <f>IF(#REF!&gt;35795,35795,IF(#REF!&lt;35431,0,#REF!))</f>
        <v>#REF!</v>
      </c>
      <c r="Q46" s="67" t="e">
        <f t="shared" si="5"/>
        <v>#REF!</v>
      </c>
      <c r="R46" s="68" t="e">
        <f t="shared" si="6"/>
        <v>#REF!</v>
      </c>
      <c r="S46" s="68" t="e">
        <f t="shared" si="7"/>
        <v>#REF!</v>
      </c>
      <c r="T46" s="69">
        <v>0.05</v>
      </c>
      <c r="U46" s="70" t="e">
        <f>ROUND((((#REF!*T46)/360)*S46)/0.05,0)*0.05</f>
        <v>#REF!</v>
      </c>
    </row>
    <row r="47" spans="3:21">
      <c r="C47" s="65">
        <v>1998</v>
      </c>
      <c r="D47" s="66" t="e">
        <f>IF(#REF!&lt;35796,35796,IF(#REF!&gt;36160,0,#REF!))</f>
        <v>#REF!</v>
      </c>
      <c r="E47" s="67" t="e">
        <f t="shared" si="0"/>
        <v>#REF!</v>
      </c>
      <c r="F47" s="66" t="e">
        <f>IF(#REF!&gt;36160,36160,IF(#REF!&lt;35796,0,#REF!))</f>
        <v>#REF!</v>
      </c>
      <c r="G47" s="67" t="e">
        <f t="shared" si="1"/>
        <v>#REF!</v>
      </c>
      <c r="H47" s="68" t="e">
        <f t="shared" si="2"/>
        <v>#REF!</v>
      </c>
      <c r="I47" s="68" t="e">
        <f t="shared" si="3"/>
        <v>#REF!</v>
      </c>
      <c r="J47" s="69">
        <v>0.05</v>
      </c>
      <c r="K47" s="70" t="e">
        <f>ROUND((((#REF!*J47)/360)*I47)/0.05,0)*0.05</f>
        <v>#REF!</v>
      </c>
      <c r="M47" s="65">
        <v>1998</v>
      </c>
      <c r="N47" s="66" t="e">
        <f>IF(#REF!&lt;35796,35796,IF(#REF!&gt;36160,0,#REF!))</f>
        <v>#REF!</v>
      </c>
      <c r="O47" s="67" t="e">
        <f t="shared" si="4"/>
        <v>#REF!</v>
      </c>
      <c r="P47" s="66" t="e">
        <f>IF(#REF!&gt;36160,36160,IF(#REF!&lt;35796,0,#REF!))</f>
        <v>#REF!</v>
      </c>
      <c r="Q47" s="67" t="e">
        <f t="shared" si="5"/>
        <v>#REF!</v>
      </c>
      <c r="R47" s="68" t="e">
        <f t="shared" si="6"/>
        <v>#REF!</v>
      </c>
      <c r="S47" s="68" t="e">
        <f t="shared" si="7"/>
        <v>#REF!</v>
      </c>
      <c r="T47" s="69">
        <v>0.05</v>
      </c>
      <c r="U47" s="70" t="e">
        <f>ROUND((((#REF!*T47)/360)*S47)/0.05,0)*0.05</f>
        <v>#REF!</v>
      </c>
    </row>
    <row r="48" spans="3:21">
      <c r="C48" s="65">
        <v>1999</v>
      </c>
      <c r="D48" s="66" t="e">
        <f>IF(#REF!&lt;36161,36161,IF(#REF!&gt;36525,0,#REF!))</f>
        <v>#REF!</v>
      </c>
      <c r="E48" s="67" t="e">
        <f t="shared" si="0"/>
        <v>#REF!</v>
      </c>
      <c r="F48" s="66" t="e">
        <f>IF(#REF!&gt;36525,36525,IF(#REF!&lt;36161,0,#REF!))</f>
        <v>#REF!</v>
      </c>
      <c r="G48" s="67" t="e">
        <f t="shared" si="1"/>
        <v>#REF!</v>
      </c>
      <c r="H48" s="68" t="e">
        <f t="shared" si="2"/>
        <v>#REF!</v>
      </c>
      <c r="I48" s="68" t="e">
        <f t="shared" si="3"/>
        <v>#REF!</v>
      </c>
      <c r="J48" s="69">
        <v>0.04</v>
      </c>
      <c r="K48" s="70" t="e">
        <f>ROUND((((#REF!*J48)/360)*I48)/0.05,0)*0.05</f>
        <v>#REF!</v>
      </c>
      <c r="M48" s="65">
        <v>1999</v>
      </c>
      <c r="N48" s="66" t="e">
        <f>IF(#REF!&lt;36161,36161,IF(#REF!&gt;36525,0,#REF!))</f>
        <v>#REF!</v>
      </c>
      <c r="O48" s="67" t="e">
        <f t="shared" si="4"/>
        <v>#REF!</v>
      </c>
      <c r="P48" s="66" t="e">
        <f>IF(#REF!&gt;36525,36525,IF(#REF!&lt;36161,0,#REF!))</f>
        <v>#REF!</v>
      </c>
      <c r="Q48" s="67" t="e">
        <f t="shared" si="5"/>
        <v>#REF!</v>
      </c>
      <c r="R48" s="68" t="e">
        <f t="shared" si="6"/>
        <v>#REF!</v>
      </c>
      <c r="S48" s="68" t="e">
        <f t="shared" si="7"/>
        <v>#REF!</v>
      </c>
      <c r="T48" s="69">
        <v>0.04</v>
      </c>
      <c r="U48" s="70" t="e">
        <f>ROUND((((#REF!*T48)/360)*S48)/0.05,0)*0.05</f>
        <v>#REF!</v>
      </c>
    </row>
    <row r="49" spans="3:21">
      <c r="C49" s="65">
        <v>2000</v>
      </c>
      <c r="D49" s="66" t="e">
        <f>IF(#REF!&lt;36526,36526,IF(#REF!&gt;36891,0,#REF!))</f>
        <v>#REF!</v>
      </c>
      <c r="E49" s="67" t="e">
        <f t="shared" si="0"/>
        <v>#REF!</v>
      </c>
      <c r="F49" s="66" t="e">
        <f>IF(#REF!&gt;36891,36891,IF(#REF!&lt;36526,0,#REF!))</f>
        <v>#REF!</v>
      </c>
      <c r="G49" s="67" t="e">
        <f t="shared" si="1"/>
        <v>#REF!</v>
      </c>
      <c r="H49" s="68" t="e">
        <f t="shared" si="2"/>
        <v>#REF!</v>
      </c>
      <c r="I49" s="68" t="e">
        <f t="shared" si="3"/>
        <v>#REF!</v>
      </c>
      <c r="J49" s="69">
        <v>0.04</v>
      </c>
      <c r="K49" s="70" t="e">
        <f>ROUND((((#REF!*J49)/360)*I49)/0.05,0)*0.05</f>
        <v>#REF!</v>
      </c>
      <c r="M49" s="65">
        <v>2000</v>
      </c>
      <c r="N49" s="66" t="e">
        <f>IF(#REF!&lt;36526,36526,IF(#REF!&gt;36891,0,#REF!))</f>
        <v>#REF!</v>
      </c>
      <c r="O49" s="67" t="e">
        <f t="shared" si="4"/>
        <v>#REF!</v>
      </c>
      <c r="P49" s="66" t="e">
        <f>IF(#REF!&gt;36891,36891,IF(#REF!&lt;36526,0,#REF!))</f>
        <v>#REF!</v>
      </c>
      <c r="Q49" s="67" t="e">
        <f t="shared" si="5"/>
        <v>#REF!</v>
      </c>
      <c r="R49" s="68" t="e">
        <f t="shared" si="6"/>
        <v>#REF!</v>
      </c>
      <c r="S49" s="68" t="e">
        <f t="shared" si="7"/>
        <v>#REF!</v>
      </c>
      <c r="T49" s="69">
        <v>0.04</v>
      </c>
      <c r="U49" s="70" t="e">
        <f>ROUND((((#REF!*T49)/360)*S49)/0.05,0)*0.05</f>
        <v>#REF!</v>
      </c>
    </row>
    <row r="50" spans="3:21">
      <c r="C50" s="65">
        <v>2001</v>
      </c>
      <c r="D50" s="66" t="e">
        <f>IF(#REF!&lt;36892,36892,IF(#REF!&gt;37256,0,#REF!))</f>
        <v>#REF!</v>
      </c>
      <c r="E50" s="67" t="e">
        <f t="shared" si="0"/>
        <v>#REF!</v>
      </c>
      <c r="F50" s="66" t="e">
        <f>IF(#REF!&gt;37256,37256,IF(#REF!&lt;36892,0,#REF!))</f>
        <v>#REF!</v>
      </c>
      <c r="G50" s="67" t="e">
        <f t="shared" si="1"/>
        <v>#REF!</v>
      </c>
      <c r="H50" s="68" t="e">
        <f t="shared" si="2"/>
        <v>#REF!</v>
      </c>
      <c r="I50" s="68" t="e">
        <f t="shared" si="3"/>
        <v>#REF!</v>
      </c>
      <c r="J50" s="69">
        <v>4.4999999999999998E-2</v>
      </c>
      <c r="K50" s="70" t="e">
        <f>ROUND((((#REF!*J50)/360)*I50)/0.05,0)*0.05</f>
        <v>#REF!</v>
      </c>
      <c r="M50" s="65">
        <v>2001</v>
      </c>
      <c r="N50" s="66" t="e">
        <f>IF(#REF!&lt;36892,36892,IF(#REF!&gt;37256,0,#REF!))</f>
        <v>#REF!</v>
      </c>
      <c r="O50" s="67" t="e">
        <f t="shared" si="4"/>
        <v>#REF!</v>
      </c>
      <c r="P50" s="66" t="e">
        <f>IF(#REF!&gt;37256,37256,IF(#REF!&lt;36892,0,#REF!))</f>
        <v>#REF!</v>
      </c>
      <c r="Q50" s="67" t="e">
        <f t="shared" si="5"/>
        <v>#REF!</v>
      </c>
      <c r="R50" s="68" t="e">
        <f t="shared" si="6"/>
        <v>#REF!</v>
      </c>
      <c r="S50" s="68" t="e">
        <f t="shared" si="7"/>
        <v>#REF!</v>
      </c>
      <c r="T50" s="69">
        <v>4.4999999999999998E-2</v>
      </c>
      <c r="U50" s="70" t="e">
        <f>ROUND((((#REF!*T50)/360)*S50)/0.05,0)*0.05</f>
        <v>#REF!</v>
      </c>
    </row>
    <row r="51" spans="3:21">
      <c r="C51" s="65">
        <v>2002</v>
      </c>
      <c r="D51" s="66" t="e">
        <f>IF(#REF!&lt;37257,37257,IF(#REF!&gt;37621,0,#REF!))</f>
        <v>#REF!</v>
      </c>
      <c r="E51" s="67" t="e">
        <f t="shared" si="0"/>
        <v>#REF!</v>
      </c>
      <c r="F51" s="66" t="e">
        <f>IF(#REF!&gt;37621,37621,IF(#REF!&lt;37257,0,#REF!))</f>
        <v>#REF!</v>
      </c>
      <c r="G51" s="67" t="e">
        <f t="shared" si="1"/>
        <v>#REF!</v>
      </c>
      <c r="H51" s="68" t="e">
        <f t="shared" si="2"/>
        <v>#REF!</v>
      </c>
      <c r="I51" s="68" t="e">
        <f t="shared" si="3"/>
        <v>#REF!</v>
      </c>
      <c r="J51" s="69">
        <v>0.04</v>
      </c>
      <c r="K51" s="70" t="e">
        <f>ROUND((((#REF!*J51)/360)*I51)/0.05,0)*0.05</f>
        <v>#REF!</v>
      </c>
      <c r="M51" s="65">
        <v>2002</v>
      </c>
      <c r="N51" s="66" t="e">
        <f>IF(#REF!&lt;37257,37257,IF(#REF!&gt;37621,0,#REF!))</f>
        <v>#REF!</v>
      </c>
      <c r="O51" s="67" t="e">
        <f t="shared" si="4"/>
        <v>#REF!</v>
      </c>
      <c r="P51" s="66" t="e">
        <f>IF(#REF!&gt;37621,37621,IF(#REF!&lt;37257,0,#REF!))</f>
        <v>#REF!</v>
      </c>
      <c r="Q51" s="67" t="e">
        <f t="shared" si="5"/>
        <v>#REF!</v>
      </c>
      <c r="R51" s="68" t="e">
        <f t="shared" si="6"/>
        <v>#REF!</v>
      </c>
      <c r="S51" s="68" t="e">
        <f t="shared" si="7"/>
        <v>#REF!</v>
      </c>
      <c r="T51" s="69">
        <v>0.04</v>
      </c>
      <c r="U51" s="70" t="e">
        <f>ROUND((((#REF!*T51)/360)*S51)/0.05,0)*0.05</f>
        <v>#REF!</v>
      </c>
    </row>
    <row r="52" spans="3:21">
      <c r="C52" s="71">
        <v>2003</v>
      </c>
      <c r="D52" s="66" t="e">
        <f>IF(#REF!&lt;37622,37622,IF(#REF!&gt;37986,0,#REF!))</f>
        <v>#REF!</v>
      </c>
      <c r="E52" s="67" t="e">
        <f t="shared" si="0"/>
        <v>#REF!</v>
      </c>
      <c r="F52" s="66" t="e">
        <f>IF(#REF!&gt;37986,37986,IF(#REF!&lt;37622,0,#REF!))</f>
        <v>#REF!</v>
      </c>
      <c r="G52" s="67" t="e">
        <f t="shared" si="1"/>
        <v>#REF!</v>
      </c>
      <c r="H52" s="68" t="e">
        <f t="shared" si="2"/>
        <v>#REF!</v>
      </c>
      <c r="I52" s="68" t="e">
        <f t="shared" si="3"/>
        <v>#REF!</v>
      </c>
      <c r="J52" s="69">
        <v>0.04</v>
      </c>
      <c r="K52" s="70" t="e">
        <f>ROUND((((#REF!*J52)/360)*I52)/0.05,0)*0.05</f>
        <v>#REF!</v>
      </c>
      <c r="M52" s="71">
        <v>2003</v>
      </c>
      <c r="N52" s="66" t="e">
        <f>IF(#REF!&lt;37622,37622,IF(#REF!&gt;37986,0,#REF!))</f>
        <v>#REF!</v>
      </c>
      <c r="O52" s="67" t="e">
        <f t="shared" si="4"/>
        <v>#REF!</v>
      </c>
      <c r="P52" s="66" t="e">
        <f>IF(#REF!&gt;37986,37986,IF(#REF!&lt;37622,0,#REF!))</f>
        <v>#REF!</v>
      </c>
      <c r="Q52" s="67" t="e">
        <f t="shared" si="5"/>
        <v>#REF!</v>
      </c>
      <c r="R52" s="68" t="e">
        <f t="shared" si="6"/>
        <v>#REF!</v>
      </c>
      <c r="S52" s="68" t="e">
        <f t="shared" si="7"/>
        <v>#REF!</v>
      </c>
      <c r="T52" s="69">
        <v>0.04</v>
      </c>
      <c r="U52" s="70" t="e">
        <f>ROUND((((#REF!*T52)/360)*S52)/0.05,0)*0.05</f>
        <v>#REF!</v>
      </c>
    </row>
    <row r="53" spans="3:21">
      <c r="C53" s="71">
        <v>2004</v>
      </c>
      <c r="D53" s="66" t="e">
        <f>IF(#REF!&lt;37987,37987,IF(#REF!&gt;38352,0,#REF!))</f>
        <v>#REF!</v>
      </c>
      <c r="E53" s="67" t="e">
        <f t="shared" si="0"/>
        <v>#REF!</v>
      </c>
      <c r="F53" s="66" t="e">
        <f>IF(#REF!&gt;38352,38352,IF(#REF!&lt;37987,0,#REF!))</f>
        <v>#REF!</v>
      </c>
      <c r="G53" s="67" t="e">
        <f t="shared" si="1"/>
        <v>#REF!</v>
      </c>
      <c r="H53" s="68" t="e">
        <f t="shared" si="2"/>
        <v>#REF!</v>
      </c>
      <c r="I53" s="68" t="e">
        <f t="shared" si="3"/>
        <v>#REF!</v>
      </c>
      <c r="J53" s="69">
        <v>3.5000000000000003E-2</v>
      </c>
      <c r="K53" s="70" t="e">
        <f>ROUND((((#REF!*J53)/360)*I53)/0.05,0)*0.05</f>
        <v>#REF!</v>
      </c>
      <c r="M53" s="71">
        <v>2004</v>
      </c>
      <c r="N53" s="66" t="e">
        <f>IF(#REF!&lt;37987,37987,IF(#REF!&gt;38352,0,#REF!))</f>
        <v>#REF!</v>
      </c>
      <c r="O53" s="67" t="e">
        <f t="shared" si="4"/>
        <v>#REF!</v>
      </c>
      <c r="P53" s="66" t="e">
        <f>IF(#REF!&gt;38352,38352,IF(#REF!&lt;37987,0,#REF!))</f>
        <v>#REF!</v>
      </c>
      <c r="Q53" s="67" t="e">
        <f t="shared" si="5"/>
        <v>#REF!</v>
      </c>
      <c r="R53" s="68" t="e">
        <f t="shared" si="6"/>
        <v>#REF!</v>
      </c>
      <c r="S53" s="68" t="e">
        <f t="shared" si="7"/>
        <v>#REF!</v>
      </c>
      <c r="T53" s="69">
        <v>3.5000000000000003E-2</v>
      </c>
      <c r="U53" s="70" t="e">
        <f>ROUND((((#REF!*T53)/360)*S53)/0.05,0)*0.05</f>
        <v>#REF!</v>
      </c>
    </row>
    <row r="54" spans="3:21">
      <c r="C54" s="71">
        <v>2005</v>
      </c>
      <c r="D54" s="66" t="e">
        <f>IF(#REF!&lt;38353,38353,IF(#REF!&gt;38717,0,#REF!))</f>
        <v>#REF!</v>
      </c>
      <c r="E54" s="67" t="e">
        <f t="shared" si="0"/>
        <v>#REF!</v>
      </c>
      <c r="F54" s="66" t="e">
        <f>IF(#REF!&gt;38717,38717,IF(#REF!&lt;38353,0,#REF!))</f>
        <v>#REF!</v>
      </c>
      <c r="G54" s="67" t="e">
        <f t="shared" si="1"/>
        <v>#REF!</v>
      </c>
      <c r="H54" s="68" t="e">
        <f t="shared" si="2"/>
        <v>#REF!</v>
      </c>
      <c r="I54" s="68" t="e">
        <f t="shared" si="3"/>
        <v>#REF!</v>
      </c>
      <c r="J54" s="69">
        <v>3.5000000000000003E-2</v>
      </c>
      <c r="K54" s="70" t="e">
        <f>ROUND((((#REF!*J54)/360)*I54)/0.05,0)*0.05</f>
        <v>#REF!</v>
      </c>
      <c r="M54" s="71">
        <v>2005</v>
      </c>
      <c r="N54" s="66" t="e">
        <f>IF(#REF!&lt;38353,38353,IF(#REF!&gt;38717,0,#REF!))</f>
        <v>#REF!</v>
      </c>
      <c r="O54" s="67" t="e">
        <f t="shared" si="4"/>
        <v>#REF!</v>
      </c>
      <c r="P54" s="66" t="e">
        <f>IF(#REF!&gt;38717,38717,IF(#REF!&lt;38353,0,#REF!))</f>
        <v>#REF!</v>
      </c>
      <c r="Q54" s="67" t="e">
        <f t="shared" si="5"/>
        <v>#REF!</v>
      </c>
      <c r="R54" s="68" t="e">
        <f t="shared" si="6"/>
        <v>#REF!</v>
      </c>
      <c r="S54" s="68" t="e">
        <f t="shared" si="7"/>
        <v>#REF!</v>
      </c>
      <c r="T54" s="69">
        <v>3.5000000000000003E-2</v>
      </c>
      <c r="U54" s="70" t="e">
        <f>ROUND((((#REF!*T54)/360)*S54)/0.05,0)*0.05</f>
        <v>#REF!</v>
      </c>
    </row>
    <row r="55" spans="3:21">
      <c r="C55" s="71">
        <v>2006</v>
      </c>
      <c r="D55" s="66" t="e">
        <f>IF(#REF!&lt;38718,38718,IF(#REF!&gt;39082,0,#REF!))</f>
        <v>#REF!</v>
      </c>
      <c r="E55" s="67" t="e">
        <f t="shared" si="0"/>
        <v>#REF!</v>
      </c>
      <c r="F55" s="66" t="e">
        <f>IF(#REF!&gt;39082,39082,IF(#REF!&lt;38718,0,#REF!))</f>
        <v>#REF!</v>
      </c>
      <c r="G55" s="67" t="e">
        <f t="shared" si="1"/>
        <v>#REF!</v>
      </c>
      <c r="H55" s="68" t="e">
        <f t="shared" si="2"/>
        <v>#REF!</v>
      </c>
      <c r="I55" s="68" t="e">
        <f t="shared" si="3"/>
        <v>#REF!</v>
      </c>
      <c r="J55" s="69">
        <v>3.5000000000000003E-2</v>
      </c>
      <c r="K55" s="70" t="e">
        <f>ROUND((((#REF!*J55)/360)*I55)/0.05,0)*0.05</f>
        <v>#REF!</v>
      </c>
      <c r="M55" s="71">
        <v>2006</v>
      </c>
      <c r="N55" s="66" t="e">
        <f>IF(#REF!&lt;38718,38718,IF(#REF!&gt;39082,0,#REF!))</f>
        <v>#REF!</v>
      </c>
      <c r="O55" s="67" t="e">
        <f t="shared" si="4"/>
        <v>#REF!</v>
      </c>
      <c r="P55" s="66" t="e">
        <f>IF(#REF!&gt;39082,39082,IF(#REF!&lt;38718,0,#REF!))</f>
        <v>#REF!</v>
      </c>
      <c r="Q55" s="67" t="e">
        <f t="shared" si="5"/>
        <v>#REF!</v>
      </c>
      <c r="R55" s="68" t="e">
        <f t="shared" si="6"/>
        <v>#REF!</v>
      </c>
      <c r="S55" s="68" t="e">
        <f t="shared" si="7"/>
        <v>#REF!</v>
      </c>
      <c r="T55" s="69">
        <v>3.5000000000000003E-2</v>
      </c>
      <c r="U55" s="70" t="e">
        <f>ROUND((((#REF!*T55)/360)*S55)/0.05,0)*0.05</f>
        <v>#REF!</v>
      </c>
    </row>
    <row r="56" spans="3:21">
      <c r="C56" s="71">
        <v>2007</v>
      </c>
      <c r="D56" s="66" t="e">
        <f>IF(#REF!&lt;39083,39083,IF(#REF!&gt;39447,0,#REF!))</f>
        <v>#REF!</v>
      </c>
      <c r="E56" s="67" t="e">
        <f t="shared" si="0"/>
        <v>#REF!</v>
      </c>
      <c r="F56" s="66" t="e">
        <f>IF(#REF!&gt;39447,39447,IF(#REF!&lt;39083,0,#REF!))</f>
        <v>#REF!</v>
      </c>
      <c r="G56" s="67" t="e">
        <f t="shared" si="1"/>
        <v>#REF!</v>
      </c>
      <c r="H56" s="68" t="e">
        <f t="shared" si="2"/>
        <v>#REF!</v>
      </c>
      <c r="I56" s="68" t="e">
        <f t="shared" si="3"/>
        <v>#REF!</v>
      </c>
      <c r="J56" s="69">
        <v>3.5000000000000003E-2</v>
      </c>
      <c r="K56" s="70" t="e">
        <f>ROUND((((#REF!*J56)/360)*I56)/0.05,0)*0.05</f>
        <v>#REF!</v>
      </c>
      <c r="M56" s="71">
        <v>2007</v>
      </c>
      <c r="N56" s="66" t="e">
        <f>IF(#REF!&lt;39083,39083,IF(#REF!&gt;39447,0,#REF!))</f>
        <v>#REF!</v>
      </c>
      <c r="O56" s="67" t="e">
        <f t="shared" si="4"/>
        <v>#REF!</v>
      </c>
      <c r="P56" s="66" t="e">
        <f>IF(#REF!&gt;39447,39447,IF(#REF!&lt;39083,0,#REF!))</f>
        <v>#REF!</v>
      </c>
      <c r="Q56" s="67" t="e">
        <f t="shared" si="5"/>
        <v>#REF!</v>
      </c>
      <c r="R56" s="68" t="e">
        <f t="shared" si="6"/>
        <v>#REF!</v>
      </c>
      <c r="S56" s="68" t="e">
        <f t="shared" si="7"/>
        <v>#REF!</v>
      </c>
      <c r="T56" s="69">
        <v>3.5000000000000003E-2</v>
      </c>
      <c r="U56" s="70" t="e">
        <f>ROUND((((#REF!*T56)/360)*S56)/0.05,0)*0.05</f>
        <v>#REF!</v>
      </c>
    </row>
    <row r="57" spans="3:21">
      <c r="C57" s="71">
        <v>2008</v>
      </c>
      <c r="D57" s="66" t="e">
        <f>IF(#REF!&lt;39448,39448,IF(#REF!&gt;39813,0,#REF!))</f>
        <v>#REF!</v>
      </c>
      <c r="E57" s="67" t="e">
        <f t="shared" si="0"/>
        <v>#REF!</v>
      </c>
      <c r="F57" s="66" t="e">
        <f>IF(#REF!&gt;39813,39813,IF(#REF!&lt;39448,0,#REF!))</f>
        <v>#REF!</v>
      </c>
      <c r="G57" s="67" t="e">
        <f t="shared" si="1"/>
        <v>#REF!</v>
      </c>
      <c r="H57" s="68" t="e">
        <f t="shared" si="2"/>
        <v>#REF!</v>
      </c>
      <c r="I57" s="68" t="e">
        <f t="shared" si="3"/>
        <v>#REF!</v>
      </c>
      <c r="J57" s="69">
        <v>0.04</v>
      </c>
      <c r="K57" s="70" t="e">
        <f>ROUND((((#REF!*J57)/360)*I57)/0.05,0)*0.05</f>
        <v>#REF!</v>
      </c>
      <c r="M57" s="71">
        <v>2008</v>
      </c>
      <c r="N57" s="66" t="e">
        <f>IF(#REF!&lt;39448,39448,IF(#REF!&gt;39813,0,#REF!))</f>
        <v>#REF!</v>
      </c>
      <c r="O57" s="67" t="e">
        <f t="shared" si="4"/>
        <v>#REF!</v>
      </c>
      <c r="P57" s="66" t="e">
        <f>IF(#REF!&gt;39813,39813,IF(#REF!&lt;39448,0,#REF!))</f>
        <v>#REF!</v>
      </c>
      <c r="Q57" s="67" t="e">
        <f t="shared" si="5"/>
        <v>#REF!</v>
      </c>
      <c r="R57" s="68" t="e">
        <f t="shared" si="6"/>
        <v>#REF!</v>
      </c>
      <c r="S57" s="68" t="e">
        <f t="shared" si="7"/>
        <v>#REF!</v>
      </c>
      <c r="T57" s="69">
        <v>0.04</v>
      </c>
      <c r="U57" s="70" t="e">
        <f>ROUND((((#REF!*T57)/360)*S57)/0.05,0)*0.05</f>
        <v>#REF!</v>
      </c>
    </row>
    <row r="58" spans="3:21">
      <c r="C58" s="71">
        <v>2009</v>
      </c>
      <c r="D58" s="66" t="e">
        <f>IF(#REF!&lt;39814,39814,IF(#REF!&gt;40178,0,#REF!))</f>
        <v>#REF!</v>
      </c>
      <c r="E58" s="67" t="e">
        <f t="shared" si="0"/>
        <v>#REF!</v>
      </c>
      <c r="F58" s="66" t="e">
        <f>IF(#REF!&gt;40178,40178,IF(#REF!&lt;39814,0,#REF!))</f>
        <v>#REF!</v>
      </c>
      <c r="G58" s="67" t="e">
        <f t="shared" si="1"/>
        <v>#REF!</v>
      </c>
      <c r="H58" s="68" t="e">
        <f t="shared" si="2"/>
        <v>#REF!</v>
      </c>
      <c r="I58" s="68" t="e">
        <f t="shared" si="3"/>
        <v>#REF!</v>
      </c>
      <c r="J58" s="69">
        <v>0.04</v>
      </c>
      <c r="K58" s="70" t="e">
        <f>ROUND((((#REF!*J58)/360)*I58)/0.05,0)*0.05</f>
        <v>#REF!</v>
      </c>
      <c r="M58" s="71">
        <v>2009</v>
      </c>
      <c r="N58" s="66" t="e">
        <f>IF(#REF!&lt;39814,39814,IF(#REF!&gt;40178,0,#REF!))</f>
        <v>#REF!</v>
      </c>
      <c r="O58" s="67" t="e">
        <f t="shared" si="4"/>
        <v>#REF!</v>
      </c>
      <c r="P58" s="66" t="e">
        <f>IF(#REF!&gt;40178,40178,IF(#REF!&lt;39814,0,#REF!))</f>
        <v>#REF!</v>
      </c>
      <c r="Q58" s="67" t="e">
        <f t="shared" si="5"/>
        <v>#REF!</v>
      </c>
      <c r="R58" s="68" t="e">
        <f t="shared" si="6"/>
        <v>#REF!</v>
      </c>
      <c r="S58" s="68" t="e">
        <f t="shared" si="7"/>
        <v>#REF!</v>
      </c>
      <c r="T58" s="69">
        <v>0.04</v>
      </c>
      <c r="U58" s="70" t="e">
        <f>ROUND((((#REF!*T58)/360)*S58)/0.05,0)*0.05</f>
        <v>#REF!</v>
      </c>
    </row>
    <row r="59" spans="3:21">
      <c r="C59" s="71">
        <v>2010</v>
      </c>
      <c r="D59" s="66" t="e">
        <f>IF(#REF!&lt;40179,40179,IF(#REF!&gt;40543,0,#REF!))</f>
        <v>#REF!</v>
      </c>
      <c r="E59" s="67" t="e">
        <f t="shared" si="0"/>
        <v>#REF!</v>
      </c>
      <c r="F59" s="66" t="e">
        <f>IF(#REF!&gt;40543,40543,IF(#REF!&lt;40179,0,#REF!))</f>
        <v>#REF!</v>
      </c>
      <c r="G59" s="67" t="e">
        <f t="shared" si="1"/>
        <v>#REF!</v>
      </c>
      <c r="H59" s="68" t="e">
        <f t="shared" si="2"/>
        <v>#REF!</v>
      </c>
      <c r="I59" s="68" t="e">
        <f t="shared" si="3"/>
        <v>#REF!</v>
      </c>
      <c r="J59" s="69">
        <v>3.5000000000000003E-2</v>
      </c>
      <c r="K59" s="70" t="e">
        <f>ROUND((((#REF!*J59)/360)*I59)/0.05,0)*0.05</f>
        <v>#REF!</v>
      </c>
      <c r="M59" s="71">
        <v>2010</v>
      </c>
      <c r="N59" s="66" t="e">
        <f>IF(#REF!&lt;40179,40179,IF(#REF!&gt;40543,0,#REF!))</f>
        <v>#REF!</v>
      </c>
      <c r="O59" s="67" t="e">
        <f t="shared" si="4"/>
        <v>#REF!</v>
      </c>
      <c r="P59" s="66" t="e">
        <f>IF(#REF!&gt;40543,40543,IF(#REF!&lt;40179,0,#REF!))</f>
        <v>#REF!</v>
      </c>
      <c r="Q59" s="67" t="e">
        <f t="shared" si="5"/>
        <v>#REF!</v>
      </c>
      <c r="R59" s="68" t="e">
        <f t="shared" si="6"/>
        <v>#REF!</v>
      </c>
      <c r="S59" s="68" t="e">
        <f t="shared" si="7"/>
        <v>#REF!</v>
      </c>
      <c r="T59" s="69">
        <v>3.5000000000000003E-2</v>
      </c>
      <c r="U59" s="70" t="e">
        <f>ROUND((((#REF!*T59)/360)*S59)/0.05,0)*0.05</f>
        <v>#REF!</v>
      </c>
    </row>
    <row r="60" spans="3:21">
      <c r="C60" s="71">
        <v>2011</v>
      </c>
      <c r="D60" s="66" t="e">
        <f>IF(#REF!&lt;40544,40544,IF(#REF!&gt;40908,0,#REF!))</f>
        <v>#REF!</v>
      </c>
      <c r="E60" s="67" t="e">
        <f t="shared" si="0"/>
        <v>#REF!</v>
      </c>
      <c r="F60" s="66" t="e">
        <f>IF(#REF!&gt;40908,40908,IF(#REF!&lt;40544,0,#REF!))</f>
        <v>#REF!</v>
      </c>
      <c r="G60" s="67" t="e">
        <f t="shared" si="1"/>
        <v>#REF!</v>
      </c>
      <c r="H60" s="68" t="e">
        <f t="shared" si="2"/>
        <v>#REF!</v>
      </c>
      <c r="I60" s="68" t="e">
        <f t="shared" si="3"/>
        <v>#REF!</v>
      </c>
      <c r="J60" s="69">
        <v>3.5000000000000003E-2</v>
      </c>
      <c r="K60" s="70" t="e">
        <f>ROUND((((#REF!*J60)/360)*I60)/0.05,0)*0.05</f>
        <v>#REF!</v>
      </c>
      <c r="M60" s="71">
        <v>2011</v>
      </c>
      <c r="N60" s="66" t="e">
        <f>IF(#REF!&lt;40544,40544,IF(#REF!&gt;40908,0,#REF!))</f>
        <v>#REF!</v>
      </c>
      <c r="O60" s="67" t="e">
        <f t="shared" si="4"/>
        <v>#REF!</v>
      </c>
      <c r="P60" s="66" t="e">
        <f>IF(#REF!&gt;40908,40908,IF(#REF!&lt;40544,0,#REF!))</f>
        <v>#REF!</v>
      </c>
      <c r="Q60" s="67" t="e">
        <f t="shared" si="5"/>
        <v>#REF!</v>
      </c>
      <c r="R60" s="68" t="e">
        <f t="shared" si="6"/>
        <v>#REF!</v>
      </c>
      <c r="S60" s="68" t="e">
        <f t="shared" si="7"/>
        <v>#REF!</v>
      </c>
      <c r="T60" s="69">
        <v>3.5000000000000003E-2</v>
      </c>
      <c r="U60" s="70" t="e">
        <f>ROUND((((#REF!*T60)/360)*S60)/0.05,0)*0.05</f>
        <v>#REF!</v>
      </c>
    </row>
    <row r="61" spans="3:21">
      <c r="C61" s="71">
        <v>2012</v>
      </c>
      <c r="D61" s="66" t="e">
        <f>IF(#REF!&lt;40909,40909,IF(#REF!&gt;41274,0,#REF!))</f>
        <v>#REF!</v>
      </c>
      <c r="E61" s="67" t="e">
        <f t="shared" si="0"/>
        <v>#REF!</v>
      </c>
      <c r="F61" s="66" t="e">
        <f>IF(#REF!&gt;41274,41274,IF(#REF!&lt;40909,0,#REF!))</f>
        <v>#REF!</v>
      </c>
      <c r="G61" s="67" t="e">
        <f t="shared" si="1"/>
        <v>#REF!</v>
      </c>
      <c r="H61" s="68" t="e">
        <f t="shared" si="2"/>
        <v>#REF!</v>
      </c>
      <c r="I61" s="68" t="e">
        <f t="shared" si="3"/>
        <v>#REF!</v>
      </c>
      <c r="J61" s="69">
        <v>0.03</v>
      </c>
      <c r="K61" s="70" t="e">
        <f>ROUND((((#REF!*J61)/360)*I61)/0.05,0)*0.05</f>
        <v>#REF!</v>
      </c>
      <c r="M61" s="71">
        <v>2012</v>
      </c>
      <c r="N61" s="66" t="e">
        <f>IF(#REF!&lt;40909,40909,IF(#REF!&gt;41274,0,#REF!))</f>
        <v>#REF!</v>
      </c>
      <c r="O61" s="67" t="e">
        <f t="shared" si="4"/>
        <v>#REF!</v>
      </c>
      <c r="P61" s="66" t="e">
        <f>IF(#REF!&gt;41274,41274,IF(#REF!&lt;40909,0,#REF!))</f>
        <v>#REF!</v>
      </c>
      <c r="Q61" s="67" t="e">
        <f t="shared" si="5"/>
        <v>#REF!</v>
      </c>
      <c r="R61" s="68" t="e">
        <f t="shared" si="6"/>
        <v>#REF!</v>
      </c>
      <c r="S61" s="68" t="e">
        <f t="shared" si="7"/>
        <v>#REF!</v>
      </c>
      <c r="T61" s="69">
        <v>0.03</v>
      </c>
      <c r="U61" s="70" t="e">
        <f>ROUND((((#REF!*T61)/360)*S61)/0.05,0)*0.05</f>
        <v>#REF!</v>
      </c>
    </row>
    <row r="62" spans="3:21">
      <c r="C62" s="71">
        <v>2013</v>
      </c>
      <c r="D62" s="66" t="e">
        <f>IF(#REF!&lt;41275,41275,IF(#REF!&gt;41639,0,#REF!))</f>
        <v>#REF!</v>
      </c>
      <c r="E62" s="67" t="e">
        <f t="shared" si="0"/>
        <v>#REF!</v>
      </c>
      <c r="F62" s="66" t="e">
        <f>IF(#REF!&gt;41639,41639,IF(#REF!&lt;41275,0,#REF!))</f>
        <v>#REF!</v>
      </c>
      <c r="G62" s="67" t="e">
        <f t="shared" si="1"/>
        <v>#REF!</v>
      </c>
      <c r="H62" s="68" t="e">
        <f t="shared" si="2"/>
        <v>#REF!</v>
      </c>
      <c r="I62" s="68" t="e">
        <f t="shared" si="3"/>
        <v>#REF!</v>
      </c>
      <c r="J62" s="69">
        <v>0</v>
      </c>
      <c r="K62" s="70" t="e">
        <f>ROUND((((#REF!*J62)/360)*I62)/0.05,0)*0.05</f>
        <v>#REF!</v>
      </c>
      <c r="M62" s="71">
        <v>2013</v>
      </c>
      <c r="N62" s="66" t="e">
        <f>IF(#REF!&lt;41275,41275,IF(#REF!&gt;41639,0,#REF!))</f>
        <v>#REF!</v>
      </c>
      <c r="O62" s="67" t="e">
        <f t="shared" si="4"/>
        <v>#REF!</v>
      </c>
      <c r="P62" s="66" t="e">
        <f>IF(#REF!&gt;41639,41639,IF(#REF!&lt;41275,0,#REF!))</f>
        <v>#REF!</v>
      </c>
      <c r="Q62" s="67" t="e">
        <f t="shared" si="5"/>
        <v>#REF!</v>
      </c>
      <c r="R62" s="68" t="e">
        <f t="shared" si="6"/>
        <v>#REF!</v>
      </c>
      <c r="S62" s="68" t="e">
        <f t="shared" si="7"/>
        <v>#REF!</v>
      </c>
      <c r="T62" s="69">
        <v>0</v>
      </c>
      <c r="U62" s="70" t="e">
        <f>ROUND((((#REF!*T62)/360)*S62)/0.05,0)*0.05</f>
        <v>#REF!</v>
      </c>
    </row>
    <row r="63" spans="3:21">
      <c r="C63" s="71">
        <v>2014</v>
      </c>
      <c r="D63" s="66" t="e">
        <f>IF(#REF!&lt;41640,41640,IF(#REF!&gt;42004,0,#REF!))</f>
        <v>#REF!</v>
      </c>
      <c r="E63" s="67" t="e">
        <f t="shared" si="0"/>
        <v>#REF!</v>
      </c>
      <c r="F63" s="66" t="e">
        <f>IF(#REF!&gt;42004,42004,IF(#REF!&lt;41640,0,#REF!))</f>
        <v>#REF!</v>
      </c>
      <c r="G63" s="67" t="e">
        <f t="shared" si="1"/>
        <v>#REF!</v>
      </c>
      <c r="H63" s="68" t="e">
        <f t="shared" si="2"/>
        <v>#REF!</v>
      </c>
      <c r="I63" s="68" t="e">
        <f t="shared" si="3"/>
        <v>#REF!</v>
      </c>
      <c r="J63" s="69">
        <v>0</v>
      </c>
      <c r="K63" s="70" t="e">
        <f>ROUND((((#REF!*J63)/360)*I63)/0.05,0)*0.05</f>
        <v>#REF!</v>
      </c>
      <c r="M63" s="71">
        <v>2014</v>
      </c>
      <c r="N63" s="66" t="e">
        <f>IF(#REF!&lt;41640,41640,IF(#REF!&gt;42004,0,#REF!))</f>
        <v>#REF!</v>
      </c>
      <c r="O63" s="67" t="e">
        <f t="shared" si="4"/>
        <v>#REF!</v>
      </c>
      <c r="P63" s="66" t="e">
        <f>IF(#REF!&gt;42004,42004,IF(#REF!&lt;41640,0,#REF!))</f>
        <v>#REF!</v>
      </c>
      <c r="Q63" s="67" t="e">
        <f t="shared" si="5"/>
        <v>#REF!</v>
      </c>
      <c r="R63" s="68" t="e">
        <f t="shared" si="6"/>
        <v>#REF!</v>
      </c>
      <c r="S63" s="68" t="e">
        <f t="shared" si="7"/>
        <v>#REF!</v>
      </c>
      <c r="T63" s="69">
        <v>0</v>
      </c>
      <c r="U63" s="70" t="e">
        <f>ROUND((((#REF!*T63)/360)*S63)/0.05,0)*0.05</f>
        <v>#REF!</v>
      </c>
    </row>
    <row r="64" spans="3:21">
      <c r="C64" s="71">
        <v>2015</v>
      </c>
      <c r="D64" s="66" t="e">
        <f>IF(#REF!&lt;42005,42005,IF(#REF!&gt;42369,0,#REF!))</f>
        <v>#REF!</v>
      </c>
      <c r="E64" s="67" t="e">
        <f t="shared" si="0"/>
        <v>#REF!</v>
      </c>
      <c r="F64" s="66" t="e">
        <f>IF(#REF!&gt;42369,42369,IF(#REF!&lt;42005,0,#REF!))</f>
        <v>#REF!</v>
      </c>
      <c r="G64" s="67" t="e">
        <f t="shared" si="1"/>
        <v>#REF!</v>
      </c>
      <c r="H64" s="68" t="e">
        <f t="shared" si="2"/>
        <v>#REF!</v>
      </c>
      <c r="I64" s="68" t="e">
        <f t="shared" si="3"/>
        <v>#REF!</v>
      </c>
      <c r="J64" s="69">
        <v>0</v>
      </c>
      <c r="K64" s="70" t="e">
        <f>ROUND((((#REF!*J64)/360)*I64)/0.05,0)*0.05</f>
        <v>#REF!</v>
      </c>
      <c r="M64" s="71">
        <v>2015</v>
      </c>
      <c r="N64" s="66" t="e">
        <f>IF(#REF!&lt;42005,42005,IF(#REF!&gt;42369,0,#REF!))</f>
        <v>#REF!</v>
      </c>
      <c r="O64" s="67" t="e">
        <f t="shared" si="4"/>
        <v>#REF!</v>
      </c>
      <c r="P64" s="66" t="e">
        <f>IF(#REF!&gt;42369,42369,IF(#REF!&lt;42005,0,#REF!))</f>
        <v>#REF!</v>
      </c>
      <c r="Q64" s="67" t="e">
        <f t="shared" si="5"/>
        <v>#REF!</v>
      </c>
      <c r="R64" s="68" t="e">
        <f t="shared" si="6"/>
        <v>#REF!</v>
      </c>
      <c r="S64" s="68" t="e">
        <f t="shared" si="7"/>
        <v>#REF!</v>
      </c>
      <c r="T64" s="69">
        <v>0</v>
      </c>
      <c r="U64" s="70" t="e">
        <f>ROUND((((#REF!*T64)/360)*S64)/0.05,0)*0.05</f>
        <v>#REF!</v>
      </c>
    </row>
    <row r="65" spans="3:21">
      <c r="C65" s="71">
        <v>2016</v>
      </c>
      <c r="D65" s="66" t="e">
        <f>IF(#REF!&lt;42370,42370,IF(#REF!&gt;42735,0,#REF!))</f>
        <v>#REF!</v>
      </c>
      <c r="E65" s="67" t="e">
        <f t="shared" si="0"/>
        <v>#REF!</v>
      </c>
      <c r="F65" s="66" t="e">
        <f>IF(#REF!&gt;42735,42735,IF(#REF!&lt;42370,0,#REF!))</f>
        <v>#REF!</v>
      </c>
      <c r="G65" s="67" t="e">
        <f t="shared" si="1"/>
        <v>#REF!</v>
      </c>
      <c r="H65" s="68" t="e">
        <f t="shared" si="2"/>
        <v>#REF!</v>
      </c>
      <c r="I65" s="68" t="e">
        <f t="shared" si="3"/>
        <v>#REF!</v>
      </c>
      <c r="J65" s="69">
        <v>0</v>
      </c>
      <c r="K65" s="70" t="e">
        <f>ROUND((((#REF!*J65)/360)*I65)/0.05,0)*0.05</f>
        <v>#REF!</v>
      </c>
      <c r="M65" s="71">
        <v>2016</v>
      </c>
      <c r="N65" s="66" t="e">
        <f>IF(#REF!&lt;42370,42370,IF(#REF!&gt;42735,0,#REF!))</f>
        <v>#REF!</v>
      </c>
      <c r="O65" s="67" t="e">
        <f t="shared" si="4"/>
        <v>#REF!</v>
      </c>
      <c r="P65" s="66" t="e">
        <f>IF(#REF!&gt;42735,42735,IF(#REF!&lt;42370,0,#REF!))</f>
        <v>#REF!</v>
      </c>
      <c r="Q65" s="67" t="e">
        <f t="shared" si="5"/>
        <v>#REF!</v>
      </c>
      <c r="R65" s="68" t="e">
        <f t="shared" si="6"/>
        <v>#REF!</v>
      </c>
      <c r="S65" s="68" t="e">
        <f t="shared" si="7"/>
        <v>#REF!</v>
      </c>
      <c r="T65" s="69">
        <v>0</v>
      </c>
      <c r="U65" s="70" t="e">
        <f>ROUND((((#REF!*T65)/360)*S65)/0.05,0)*0.05</f>
        <v>#REF!</v>
      </c>
    </row>
    <row r="66" spans="3:21">
      <c r="C66" s="71">
        <v>2017</v>
      </c>
      <c r="D66" s="66" t="e">
        <f>IF(#REF!&lt;42736,42736,IF(#REF!&gt;43100,0,#REF!))</f>
        <v>#REF!</v>
      </c>
      <c r="E66" s="67" t="e">
        <f t="shared" si="0"/>
        <v>#REF!</v>
      </c>
      <c r="F66" s="66" t="e">
        <f>IF(#REF!&gt;43100,43100,IF(#REF!&lt;42736,0,#REF!))</f>
        <v>#REF!</v>
      </c>
      <c r="G66" s="67" t="e">
        <f t="shared" si="1"/>
        <v>#REF!</v>
      </c>
      <c r="H66" s="68" t="e">
        <f t="shared" si="2"/>
        <v>#REF!</v>
      </c>
      <c r="I66" s="68" t="e">
        <f t="shared" si="3"/>
        <v>#REF!</v>
      </c>
      <c r="J66" s="69">
        <v>0</v>
      </c>
      <c r="K66" s="70" t="e">
        <f>ROUND((((#REF!*J66)/360)*I66)/0.05,0)*0.05</f>
        <v>#REF!</v>
      </c>
      <c r="M66" s="71">
        <v>2017</v>
      </c>
      <c r="N66" s="66" t="e">
        <f>IF(#REF!&lt;42736,42736,IF(#REF!&gt;43100,0,#REF!))</f>
        <v>#REF!</v>
      </c>
      <c r="O66" s="67" t="e">
        <f t="shared" si="4"/>
        <v>#REF!</v>
      </c>
      <c r="P66" s="66" t="e">
        <f>IF(#REF!&gt;43100,43100,IF(#REF!&lt;42736,0,#REF!))</f>
        <v>#REF!</v>
      </c>
      <c r="Q66" s="67" t="e">
        <f t="shared" si="5"/>
        <v>#REF!</v>
      </c>
      <c r="R66" s="68" t="e">
        <f t="shared" si="6"/>
        <v>#REF!</v>
      </c>
      <c r="S66" s="68" t="e">
        <f t="shared" si="7"/>
        <v>#REF!</v>
      </c>
      <c r="T66" s="69">
        <v>0</v>
      </c>
      <c r="U66" s="70" t="e">
        <f>ROUND((((#REF!*T66)/360)*S66)/0.05,0)*0.05</f>
        <v>#REF!</v>
      </c>
    </row>
    <row r="67" spans="3:21">
      <c r="C67" s="71">
        <v>2018</v>
      </c>
      <c r="D67" s="66" t="e">
        <f>IF(#REF!&lt;43101,43101,IF(#REF!&gt;43465,0,#REF!))</f>
        <v>#REF!</v>
      </c>
      <c r="E67" s="67" t="e">
        <f t="shared" si="0"/>
        <v>#REF!</v>
      </c>
      <c r="F67" s="66" t="e">
        <f>IF(#REF!&gt;43465,43465,IF(#REF!&lt;43101,0,#REF!))</f>
        <v>#REF!</v>
      </c>
      <c r="G67" s="67" t="e">
        <f t="shared" si="1"/>
        <v>#REF!</v>
      </c>
      <c r="H67" s="68" t="e">
        <f t="shared" si="2"/>
        <v>#REF!</v>
      </c>
      <c r="I67" s="68" t="e">
        <f t="shared" si="3"/>
        <v>#REF!</v>
      </c>
      <c r="J67" s="69">
        <v>0</v>
      </c>
      <c r="K67" s="70" t="e">
        <f>ROUND((((#REF!*J67)/360)*I67)/0.05,0)*0.05</f>
        <v>#REF!</v>
      </c>
      <c r="M67" s="71">
        <v>2018</v>
      </c>
      <c r="N67" s="66" t="e">
        <f>IF(#REF!&lt;43101,43101,IF(#REF!&gt;43465,0,#REF!))</f>
        <v>#REF!</v>
      </c>
      <c r="O67" s="67" t="e">
        <f t="shared" si="4"/>
        <v>#REF!</v>
      </c>
      <c r="P67" s="66" t="e">
        <f>IF(#REF!&gt;43465,43465,IF(#REF!&lt;43101,0,#REF!))</f>
        <v>#REF!</v>
      </c>
      <c r="Q67" s="67" t="e">
        <f t="shared" si="5"/>
        <v>#REF!</v>
      </c>
      <c r="R67" s="68" t="e">
        <f t="shared" si="6"/>
        <v>#REF!</v>
      </c>
      <c r="S67" s="68" t="e">
        <f t="shared" si="7"/>
        <v>#REF!</v>
      </c>
      <c r="T67" s="69">
        <v>0</v>
      </c>
      <c r="U67" s="70" t="e">
        <f>ROUND((((#REF!*T67)/360)*S67)/0.05,0)*0.05</f>
        <v>#REF!</v>
      </c>
    </row>
    <row r="68" spans="3:21">
      <c r="C68" s="71">
        <v>2019</v>
      </c>
      <c r="D68" s="66" t="e">
        <f>IF(#REF!&lt;43466,43466,IF(#REF!&gt;43830,0,#REF!))</f>
        <v>#REF!</v>
      </c>
      <c r="E68" s="67" t="e">
        <f t="shared" si="0"/>
        <v>#REF!</v>
      </c>
      <c r="F68" s="66" t="e">
        <f>IF(#REF!&gt;43830,43830,IF(#REF!&lt;43466,0,#REF!))</f>
        <v>#REF!</v>
      </c>
      <c r="G68" s="67" t="e">
        <f t="shared" si="1"/>
        <v>#REF!</v>
      </c>
      <c r="H68" s="68" t="e">
        <f t="shared" si="2"/>
        <v>#REF!</v>
      </c>
      <c r="I68" s="68" t="e">
        <f t="shared" si="3"/>
        <v>#REF!</v>
      </c>
      <c r="J68" s="69">
        <v>0</v>
      </c>
      <c r="K68" s="70" t="e">
        <f>ROUND((((#REF!*J68)/360)*I68)/0.05,0)*0.05</f>
        <v>#REF!</v>
      </c>
      <c r="M68" s="71">
        <v>2019</v>
      </c>
      <c r="N68" s="66" t="e">
        <f>IF(#REF!&lt;43466,43466,IF(#REF!&gt;43830,0,#REF!))</f>
        <v>#REF!</v>
      </c>
      <c r="O68" s="67" t="e">
        <f t="shared" si="4"/>
        <v>#REF!</v>
      </c>
      <c r="P68" s="66" t="e">
        <f>IF(#REF!&gt;43830,43830,IF(#REF!&lt;43466,0,#REF!))</f>
        <v>#REF!</v>
      </c>
      <c r="Q68" s="67" t="e">
        <f t="shared" si="5"/>
        <v>#REF!</v>
      </c>
      <c r="R68" s="68" t="e">
        <f t="shared" si="6"/>
        <v>#REF!</v>
      </c>
      <c r="S68" s="68" t="e">
        <f t="shared" si="7"/>
        <v>#REF!</v>
      </c>
      <c r="T68" s="69">
        <v>0</v>
      </c>
      <c r="U68" s="70" t="e">
        <f>ROUND((((#REF!*T68)/360)*S68)/0.05,0)*0.05</f>
        <v>#REF!</v>
      </c>
    </row>
    <row r="69" spans="3:21">
      <c r="C69" s="71">
        <v>2020</v>
      </c>
      <c r="D69" s="66" t="e">
        <f>IF(#REF!&lt;43831,43831,IF(#REF!&gt;44196,0,#REF!))</f>
        <v>#REF!</v>
      </c>
      <c r="E69" s="67" t="e">
        <f t="shared" si="0"/>
        <v>#REF!</v>
      </c>
      <c r="F69" s="66" t="e">
        <f>IF(#REF!&gt;44196,44196,IF(#REF!&lt;43831,0,#REF!))</f>
        <v>#REF!</v>
      </c>
      <c r="G69" s="67" t="e">
        <f t="shared" si="1"/>
        <v>#REF!</v>
      </c>
      <c r="H69" s="68" t="e">
        <f t="shared" si="2"/>
        <v>#REF!</v>
      </c>
      <c r="I69" s="68" t="e">
        <f t="shared" si="3"/>
        <v>#REF!</v>
      </c>
      <c r="J69" s="69">
        <v>0</v>
      </c>
      <c r="K69" s="70" t="e">
        <f>ROUND((((#REF!*J69)/360)*I69)/0.05,0)*0.05</f>
        <v>#REF!</v>
      </c>
      <c r="M69" s="71">
        <v>2020</v>
      </c>
      <c r="N69" s="66" t="e">
        <f>IF(#REF!&lt;43831,43831,IF(#REF!&gt;44196,0,#REF!))</f>
        <v>#REF!</v>
      </c>
      <c r="O69" s="67" t="e">
        <f t="shared" si="4"/>
        <v>#REF!</v>
      </c>
      <c r="P69" s="66" t="e">
        <f>IF(#REF!&gt;44196,44196,IF(#REF!&lt;43831,0,#REF!))</f>
        <v>#REF!</v>
      </c>
      <c r="Q69" s="67" t="e">
        <f t="shared" si="5"/>
        <v>#REF!</v>
      </c>
      <c r="R69" s="68" t="e">
        <f t="shared" si="6"/>
        <v>#REF!</v>
      </c>
      <c r="S69" s="68" t="e">
        <f t="shared" si="7"/>
        <v>#REF!</v>
      </c>
      <c r="T69" s="69">
        <v>0</v>
      </c>
      <c r="U69" s="70" t="e">
        <f>ROUND((((#REF!*T69)/360)*S69)/0.05,0)*0.05</f>
        <v>#REF!</v>
      </c>
    </row>
    <row r="71" spans="3:21" hidden="1"/>
    <row r="72" spans="3:21" hidden="1"/>
    <row r="73" spans="3:21" hidden="1"/>
    <row r="74" spans="3:21" hidden="1"/>
    <row r="75" spans="3:21" hidden="1"/>
    <row r="76" spans="3:21" hidden="1"/>
    <row r="77" spans="3:21" hidden="1"/>
    <row r="78" spans="3:21" hidden="1"/>
    <row r="79" spans="3:21" hidden="1"/>
    <row r="80" spans="3:21" hidden="1"/>
    <row r="81" spans="3:11" hidden="1"/>
    <row r="82" spans="3:11" hidden="1"/>
    <row r="83" spans="3:11" hidden="1"/>
    <row r="84" spans="3:11" hidden="1"/>
    <row r="85" spans="3:11" hidden="1"/>
    <row r="86" spans="3:11" hidden="1"/>
    <row r="87" spans="3:11" hidden="1"/>
    <row r="88" spans="3:11" hidden="1"/>
    <row r="89" spans="3:11" hidden="1"/>
    <row r="90" spans="3:11" hidden="1"/>
    <row r="91" spans="3:11" hidden="1"/>
    <row r="93" spans="3:11">
      <c r="C93" s="146" t="s">
        <v>17</v>
      </c>
      <c r="D93" s="146"/>
      <c r="E93" s="146" t="s">
        <v>14</v>
      </c>
      <c r="F93" s="146"/>
      <c r="G93" s="146" t="s">
        <v>15</v>
      </c>
      <c r="H93" s="146"/>
      <c r="I93" s="146" t="s">
        <v>16</v>
      </c>
      <c r="J93" s="146"/>
    </row>
    <row r="94" spans="3:11" ht="14.25">
      <c r="C94" s="43" t="e">
        <f>ROUNDDOWN(#REF!/100,0)*100</f>
        <v>#REF!</v>
      </c>
      <c r="D94" s="44" t="e">
        <f>ROUNDDOWN(#REF!/100,0)*100</f>
        <v>#REF!</v>
      </c>
      <c r="E94" s="45"/>
      <c r="F94" s="45"/>
      <c r="G94" s="45"/>
      <c r="H94" s="45"/>
      <c r="I94" s="46"/>
      <c r="J94" s="46"/>
      <c r="K94" s="46"/>
    </row>
    <row r="95" spans="3:11" ht="14.25">
      <c r="C95" s="47" t="e">
        <f>IF((ROUND(IF(C94&lt;=0,0,IF(C94&lt;EB!$A$4,C94*EB!$B$3,IF(C94&lt;EB!$A$17,VLOOKUP(C94,EB!$A$4:'EB'!$D$17,4)+(C94-VLOOKUP(C94,EB!$A$4:'EB'!$D$17,1))*VLOOKUP(C94,EB!$A$4:'EB'!$D$17,2),C94*EB!$B$17)))/0.05,0)*0.05)&lt;=25,0,(ROUND(IF(C94&lt;=0,0,IF(C94&lt;EB!$A$4,C94*EB!$B$3,IF(C94&lt;EB!$A$17,VLOOKUP(C94,EB!$A$4:'EB'!$D$17,4)+(C94-VLOOKUP(C94,EB!$A$4:'EB'!$D$17,1))*VLOOKUP(C94,EB!$A$4:'EB'!$D$17,2),C94*EB!$B$17)))/0.05,0)*0.05))</f>
        <v>#REF!</v>
      </c>
      <c r="D95" s="47" t="e">
        <f>IF((ROUND(IF(C94&lt;=0,0,IF(C94&lt;EB!$F$4,C94*EB!$G$3,IF(C94&lt;EB!$F$14,VLOOKUP(C94,EB!$F$4:'EB'!$I$14,4)+(C94-VLOOKUP(C94,EB!$F$4:'EB'!$I$14,1))*VLOOKUP(C94,EB!$F$4:'EB'!$I$14,2),C94*EB!$G$14)))/0.05,0)*0.05)&lt;=25,0,(ROUND(IF(C94&lt;=0,0,IF(C94&lt;EB!$F$4,C94*EB!$G$3,IF(C94&lt;EB!$F$14,VLOOKUP(C94,EB!$F$4:'EB'!$I$14,4)+(C94-VLOOKUP(C94,EB!$F$4:'EB'!$I$14,1))*VLOOKUP(C94,EB!$F$4:'EB'!$I$14,2),C94*EB!$G$14)))/0.05,0)*0.05))</f>
        <v>#REF!</v>
      </c>
      <c r="E95" s="47" t="e">
        <f>IF((ROUND(IF(C94&lt;=0,0,IF(C94&lt;EB!$A$24,C94*EB!$B$23,IF(C94&lt;EB!$A$38,VLOOKUP(C94,EB!$A$24:'EB'!$D$38,4)+(C94-VLOOKUP(C94,EB!$A$24:'EB'!$D$38,1))*VLOOKUP(C94,EB!$A$24:'EB'!$D$38,2),C94*EB!$B$38)))/0.05,0)*0.05)&lt;=25,0,(ROUND(IF(C94&lt;=0,0,IF(C94&lt;EB!$A$24,C94*EB!$B$23,IF(C94&lt;EB!$A$38,VLOOKUP(C94,EB!$A$24:'EB'!$D$38,4)+(C94-VLOOKUP(C94,EB!$A$24:'EB'!$D$38,1))*VLOOKUP(C94,EB!$A$24:'EB'!$D$38,2),C94*EB!$B$38)))/0.05,0)*0.05))</f>
        <v>#REF!</v>
      </c>
      <c r="F95" s="47" t="e">
        <f>IF((ROUND(IF(C94&lt;=0,0,IF(C94&lt;EB!$F$24,C94*EB!$G$23,IF(C94&lt;EB!$F$34,VLOOKUP(C94,EB!$F$24:'EB'!$I$34,4)+(C94-VLOOKUP(C94,EB!$F$24:'EB'!$I$34,1))*VLOOKUP(C94,EB!$F$24:'EB'!$I$34,2),C94*EB!$G$34)))/0.05,0)*0.05)&lt;=25,0,(ROUND(IF(C94&lt;=0,0,IF(C94&lt;EB!$F$24,C94*EB!$G$23,IF(C94&lt;EB!$F$34,VLOOKUP(C94,EB!$F$24:'EB'!$I$34,4)+(C94-VLOOKUP(C94,EB!$F$24:'EB'!$I$34,1))*VLOOKUP(C94,EB!$F$24:'EB'!$I$34,2),C94*EB!$G$34)))/0.05,0)*0.05))</f>
        <v>#REF!</v>
      </c>
      <c r="G95" s="47" t="e">
        <f>IF((ROUND(IF(C94&lt;=0,0,IF(C94&lt;EB!$A$45,C94*EB!$B$44,IF(C94&lt;EB!$A$58,VLOOKUP(C94,EB!$A$45:'EB'!$D$58,4)+(C94-VLOOKUP(C94,EB!$A$45:'EB'!$D$58,1))*VLOOKUP(C94,EB!$A$45:'EB'!$D$58,2),C94*EB!$B$58)))/0.05,0)*0.05)&lt;=25,0,(ROUND(IF(C94&lt;=0,0,IF(C94&lt;EB!$A$45,C94*EB!$B$44,IF(C94&lt;EB!$A$58,VLOOKUP(C94,EB!$A$45:'EB'!$D$58,4)+(C94-VLOOKUP(C94,EB!$A$45:'EB'!$D$58,1))*VLOOKUP(C94,EB!$A$45:'EB'!$D$58,2),C94*EB!$B$58)))/0.05,0)*0.05))</f>
        <v>#REF!</v>
      </c>
      <c r="H95" s="47" t="e">
        <f>IF((ROUND(IF(C94&lt;=0,0,IF(C94&lt;EB!$F$45,C94*EB!$G$44,IF(C94&lt;EB!$F$55,VLOOKUP(C94,EB!$F$45:'EB'!$I$55,4)+(C94-VLOOKUP(C94,EB!$F$45:'EB'!$I$55,1))*VLOOKUP(C94,EB!$F$45:'EB'!$I$55,2),C94*EB!$G$55)))/0.05,0)*0.05)&lt;=25,0,(ROUND(IF(C94&lt;=0,0,IF(C94&lt;EB!$F$45,C94*EB!$G$44,IF(C94&lt;EB!$F$55,VLOOKUP(C94,EB!$F$45:'EB'!$I$55,4)+(C94-VLOOKUP(C94,EB!$F$45:'EB'!$I$55,1))*VLOOKUP(C94,EB!$F$45:'EB'!$I$55,2),C94*EB!$G$55)))/0.05,0)*0.05))</f>
        <v>#REF!</v>
      </c>
      <c r="I95" s="48" t="e">
        <f>IF((ROUND(IF(C94&lt;=0,0,IF(C94&lt;EB!$A$65,C94*EB!$B$64,IF(C94&lt;EB!$A$78,VLOOKUP(C94,EB!$A$65:'EB'!$D$78,4)+(C94-VLOOKUP(C94,EB!$A$65:'EB'!$D$78,1))*VLOOKUP(C94,EB!$A$65:'EB'!$D$78,2),C94*EB!$B$78)))/0.05,0)*0.05)&lt;=25,0,(ROUND(IF(C94&lt;=0,0,IF(C94&lt;EB!$A$65,C94*EB!$B$64,IF(C94&lt;EB!$A$78,VLOOKUP(C94,EB!$A$65:'EB'!$D$78,4)+(C94-VLOOKUP(C94,EB!$A$65:'EB'!$D$78,1))*VLOOKUP(C94,EB!$A$65:'EB'!$D$78,2),C94*EB!$B$78)))/0.05,0)*0.05))</f>
        <v>#REF!</v>
      </c>
      <c r="J95" s="48" t="e">
        <f>IF((ROUND(IF(C94&lt;=0,0,IF(C94&lt;EB!$F$65,C94*EB!$G$64,IF(C94&lt;EB!$F$75,VLOOKUP(C94,EB!$F$65:'EB'!$I$75,4)+(C94-VLOOKUP(C94,EB!$F$65:'EB'!$I$75,1))*VLOOKUP(C94,EB!$F$65:'EB'!$I$75,2),C94*EB!$G$75)))/0.05,0)*0.05)&lt;=25,0,(ROUND(IF(C94&lt;=0,0,IF(C94&lt;EB!$F$65,C94*EB!$G$64,IF(C94&lt;EB!$F$75,VLOOKUP(C94,EB!$F$65:'EB'!$I$75,4)+(C94-VLOOKUP(C94,EB!$F$65:'EB'!$I$75,1))*VLOOKUP(C94,EB!$F$65:'EB'!$I$75,2),C94*EB!$G$75)))/0.05,0)*0.05))</f>
        <v>#REF!</v>
      </c>
      <c r="K95" s="49"/>
    </row>
    <row r="96" spans="3:11" ht="14.25">
      <c r="C96" s="50" t="e">
        <f>IF((ROUND(IF(D94&lt;=0,0,IF(D94&lt;EB!$A$4,D94*EB!$B$3,IF(D94&lt;EB!$A$17,VLOOKUP(D94,EB!$A$4:'EB'!$D$17,4)+(D94-VLOOKUP(D94,EB!$A$4:'EB'!$D$17,1))*VLOOKUP(D94,EB!$A$4:'EB'!$D$17,2),D94*EB!$B$17)))/0.05,0)*0.05)&lt;=25,0,(ROUND(IF(D94&lt;=0,0,IF(D94&lt;EB!$A$4,D94*EB!$B$3,IF(D94&lt;EB!$A$17,VLOOKUP(D94,EB!$A$4:'EB'!$D$17,4)+(D94-VLOOKUP(D94,EB!$A$4:'EB'!$D$17,1))*VLOOKUP(D94,EB!$A$4:'EB'!$D$17,2),D94*EB!$B$17)))/0.05,0)*0.05))</f>
        <v>#REF!</v>
      </c>
      <c r="D96" s="50" t="e">
        <f>IF((ROUND(IF(D94&lt;=0,0,IF(D94&lt;EB!$F$4,D94*EB!$G$3,IF(D94&lt;EB!$F$14,VLOOKUP(D94,EB!$F$4:'EB'!$I$14,4)+(D94-VLOOKUP(D94,EB!$F$4:'EB'!$I$14,1))*VLOOKUP(D94,EB!$F$4:'EB'!$I$14,2),D94*EB!$G$14)))/0.05,0)*0.05)&lt;=25,0,(ROUND(IF(D94&lt;=0,0,IF(D94&lt;EB!$F$4,D94*EB!$G$3,IF(D94&lt;EB!$F$14,VLOOKUP(D94,EB!$F$4:'EB'!$I$14,4)+(D94-VLOOKUP(D94,EB!$F$4:'EB'!$I$14,1))*VLOOKUP(D94,EB!$F$4:'EB'!$I$14,2),D94*EB!$G$14)))/0.05,0)*0.05))</f>
        <v>#REF!</v>
      </c>
      <c r="E96" s="50" t="e">
        <f>IF((ROUND(IF(D94&lt;=0,0,IF(D94&lt;EB!$A$24,D94*EB!$B$23,IF(D94&lt;EB!$A$38,VLOOKUP(D94,EB!$A$24:'EB'!$D$38,4)+(D94-VLOOKUP(D94,EB!$A$24:'EB'!$D$38,1))*VLOOKUP(D94,EB!$A$24:'EB'!$D$38,2),D94*EB!$B$38)))/0.05,0)*0.05)&lt;=25,0,(ROUND(IF(D94&lt;=0,0,IF(D94&lt;EB!$A$24,D94*EB!$B$23,IF(D94&lt;EB!$A$38,VLOOKUP(D94,EB!$A$24:'EB'!$D$38,4)+(D94-VLOOKUP(D94,EB!$A$24:'EB'!$D$38,1))*VLOOKUP(D94,EB!$A$24:'EB'!$D$38,2),D94*EB!$B$38)))/0.05,0)*0.05))</f>
        <v>#REF!</v>
      </c>
      <c r="F96" s="50" t="e">
        <f>IF((ROUND(IF(D94&lt;=0,0,IF(D94&lt;EB!$F$24,D94*EB!$G$23,IF(D94&lt;EB!$F$34,VLOOKUP(D94,EB!$F$24:'EB'!$I$34,4)+(D94-VLOOKUP(D94,EB!$F$24:'EB'!$I$34,1))*VLOOKUP(D94,EB!$F$24:'EB'!$I$34,2),D94*EB!$G$34)))/0.05,0)*0.05)&lt;=25,0,(ROUND(IF(D94&lt;=0,0,IF(D94&lt;EB!$F$24,D94*EB!$G$23,IF(D94&lt;EB!$F$34,VLOOKUP(D94,EB!$F$24:'EB'!$I$34,4)+(D94-VLOOKUP(D94,EB!$F$24:'EB'!$I$34,1))*VLOOKUP(D94,EB!$F$24:'EB'!$I$34,2),D94*EB!$G$34)))/0.05,0)*0.05))</f>
        <v>#REF!</v>
      </c>
      <c r="G96" s="50" t="e">
        <f>IF((ROUND(IF(D94&lt;=0,0,IF(D94&lt;EB!$A$45,D94*EB!$B$44,IF(D94&lt;EB!$A$58,VLOOKUP(D94,EB!$A$45:'EB'!$D$58,4)+(D94-VLOOKUP(D94,EB!$A$45:'EB'!$D$58,1))*VLOOKUP(D94,EB!$A$45:'EB'!$D$58,2),D94*EB!$B$58)))/0.05,0)*0.05)&lt;=25,0,(ROUND(IF(D94&lt;=0,0,IF(D94&lt;EB!$A$45,D94*EB!$B$44,IF(D94&lt;EB!$A$58,VLOOKUP(D94,EB!$A$45:'EB'!$D$58,4)+(D94-VLOOKUP(D94,EB!$A$45:'EB'!$D$58,1))*VLOOKUP(D94,EB!$A$45:'EB'!$D$58,2),D94*EB!$B$58)))/0.05,0)*0.05))</f>
        <v>#REF!</v>
      </c>
      <c r="H96" s="50" t="e">
        <f>IF((ROUND(IF(D94&lt;=0,0,IF(D94&lt;EB!$F$45,D94*EB!$G$44,IF(D94&lt;EB!$F$55,VLOOKUP(D94,EB!$F$45:'EB'!$I$55,4)+(D94-VLOOKUP(D94,EB!$F$45:'EB'!$I$55,1))*VLOOKUP(D94,EB!$F$45:'EB'!$I$55,2),D94*EB!$G$55)))/0.05,0)*0.05)&lt;=25,0,(ROUND(IF(D94&lt;=0,0,IF(D94&lt;EB!$F$45,D94*EB!$G$44,IF(D94&lt;EB!$F$55,VLOOKUP(D94,EB!$F$45:'EB'!$I$55,4)+(D94-VLOOKUP(D94,EB!$F$45:'EB'!$I$55,1))*VLOOKUP(D94,EB!$F$45:'EB'!$I$55,2),D94*EB!$G$55)))/0.05,0)*0.05))</f>
        <v>#REF!</v>
      </c>
      <c r="I96" s="51" t="e">
        <f>IF((ROUND(IF(D94&lt;=0,0,IF(D94&lt;EB!$A$65,D94*EB!$B$64,IF(D94&lt;EB!$A$78,VLOOKUP(D94,EB!$A$65:'EB'!$D$78,4)+(D94-VLOOKUP(D94,EB!$A$65:'EB'!$D$78,1))*VLOOKUP(D94,EB!$A$65:'EB'!$D$78,2),D94*EB!$B$78)))/0.05,0)*0.05)&lt;=25,0,(ROUND(IF(D94&lt;=0,0,IF(D94&lt;EB!$A$65,D94*EB!$B$64,IF(D94&lt;EB!$A$78,VLOOKUP(D94,EB!$A$65:'EB'!$D$78,4)+(D94-VLOOKUP(D94,EB!$A$65:'EB'!$D$78,1))*VLOOKUP(D94,EB!$A$65:'EB'!$D$78,2),D94*EB!$B$78)))/0.05,0)*0.05))</f>
        <v>#REF!</v>
      </c>
      <c r="J96" s="51" t="e">
        <f>IF((ROUND(IF(D94&lt;=0,0,IF(D94&lt;EB!$F$65,D94*EB!$G$64,IF(D94&lt;EB!$F$75,VLOOKUP(D94,EB!$F$65:'EB'!$I$75,4)+(D94-VLOOKUP(D94,EB!$F$65:'EB'!$I$75,1))*VLOOKUP(D94,EB!$F$65:'EB'!$I$75,2),D94*EB!$G$75)))/0.05,0)*0.05)&lt;=25,0,(ROUND(IF(D94&lt;=0,0,IF(D94&lt;EB!$F$65,D94*EB!$G$64,IF(D94&lt;EB!$F$75,VLOOKUP(D94,EB!$F$65:'EB'!$I$75,4)+(D94-VLOOKUP(D94,EB!$F$65:'EB'!$I$75,1))*VLOOKUP(D94,EB!$F$65:'EB'!$I$75,2),D94*EB!$G$75)))/0.05,0)*0.05))</f>
        <v>#REF!</v>
      </c>
      <c r="K96" s="46"/>
    </row>
    <row r="97" spans="3:21" ht="14.25" hidden="1">
      <c r="C97" s="52" t="e">
        <f>ROUNDDOWN(#REF!/100,0)*100</f>
        <v>#REF!</v>
      </c>
      <c r="D97" s="53" t="e">
        <f>ROUNDDOWN(#REF!/100,0)*100</f>
        <v>#REF!</v>
      </c>
      <c r="I97" s="49"/>
      <c r="J97" s="49"/>
      <c r="K97" s="49"/>
    </row>
    <row r="98" spans="3:21" ht="14.25" hidden="1">
      <c r="C98" s="54" t="e">
        <f>IF((ROUND(IF(C97&lt;=0,0,IF(C97&lt;EB!$A$4,C97*EB!$B$3,IF(C97&lt;EB!$A$17,VLOOKUP(C97,EB!$A$4:'EB'!$D$17,4)+(C97-VLOOKUP(C97,EB!$A$4:'EB'!$D$17,1))*VLOOKUP(C97,EB!$A$4:'EB'!$D$17,2),C97*EB!$B$17)))/0.05,0)*0.05)&lt;=25,0,(ROUND(IF(C97&lt;=0,0,IF(C97&lt;EB!$A$4,C97*EB!$B$3,IF(C97&lt;EB!$A$17,VLOOKUP(C97,EB!$A$4:'EB'!$D$17,4)+(C97-VLOOKUP(C97,EB!$A$4:'EB'!$D$17,1))*VLOOKUP(C97,EB!$A$4:'EB'!$D$17,2),C97*EB!$B$17)))/0.05,0)*0.05))</f>
        <v>#REF!</v>
      </c>
      <c r="D98" s="54" t="e">
        <f>IF((ROUND(IF(C97&lt;=0,0,IF(C97&lt;EB!$F$4,C97*EB!$G$3,IF(C97&lt;EB!$F$14,VLOOKUP(C97,EB!$F$4:'EB'!$I$14,4)+(C97-VLOOKUP(C97,EB!$F$4:'EB'!$I$14,1))*VLOOKUP(C97,EB!$F$4:'EB'!$I$14,2),C97*EB!$G$14)))/0.05,0)*0.05)&lt;=25,0,(ROUND(IF(C97&lt;=0,0,IF(C97&lt;EB!$F$4,C97*EB!$G$3,IF(C97&lt;EB!$F$14,VLOOKUP(C97,EB!$F$4:'EB'!$I$14,4)+(C97-VLOOKUP(C97,EB!$F$4:'EB'!$I$14,1))*VLOOKUP(C97,EB!$F$4:'EB'!$I$14,2),C97*EB!$G$14)))/0.05,0)*0.05))</f>
        <v>#REF!</v>
      </c>
      <c r="E98" s="54" t="e">
        <f>IF((ROUND(IF(C97&lt;=0,0,IF(C97&lt;EB!$A$24,C97*EB!$B$23,IF(C97&lt;EB!$A$38,VLOOKUP(C97,EB!$A$24:'EB'!$D$38,4)+(C97-VLOOKUP(C97,EB!$A$24:'EB'!$D$38,1))*VLOOKUP(C97,EB!$A$24:'EB'!$D$38,2),C97*EB!$B$38)))/0.05,0)*0.05)&lt;=25,0,(ROUND(IF(C97&lt;=0,0,IF(C97&lt;EB!$A$24,C97*EB!$B$23,IF(C97&lt;EB!$A$38,VLOOKUP(C97,EB!$A$24:'EB'!$D$38,4)+(C97-VLOOKUP(C97,EB!$A$24:'EB'!$D$38,1))*VLOOKUP(C97,EB!$A$24:'EB'!$D$38,2),C97*EB!$B$38)))/0.05,0)*0.05))</f>
        <v>#REF!</v>
      </c>
      <c r="F98" s="54" t="e">
        <f>IF((ROUND(IF(C97&lt;=0,0,IF(C97&lt;EB!$F$24,C97*EB!$G$23,IF(C97&lt;EB!$F$34,VLOOKUP(C97,EB!$F$24:'EB'!$I$34,4)+(C97-VLOOKUP(C97,EB!$F$24:'EB'!$I$34,1))*VLOOKUP(C97,EB!$F$24:'EB'!$I$34,2),C97*EB!$G$34)))/0.05,0)*0.05)&lt;=25,0,(ROUND(IF(C97&lt;=0,0,IF(C97&lt;EB!$F$24,C97*EB!$G$23,IF(C97&lt;EB!$F$34,VLOOKUP(C97,EB!$F$24:'EB'!$I$34,4)+(C97-VLOOKUP(C97,EB!$F$24:'EB'!$I$34,1))*VLOOKUP(C97,EB!$F$24:'EB'!$I$34,2),C97*EB!$G$34)))/0.05,0)*0.05))</f>
        <v>#REF!</v>
      </c>
      <c r="G98" s="54" t="e">
        <f>IF((ROUND(IF(C97&lt;=0,0,IF(C97&lt;EB!$A$45,C97*EB!$B$44,IF(C97&lt;EB!$A$58,VLOOKUP(C97,EB!$A$45:'EB'!$D$58,4)+(C97-VLOOKUP(C97,EB!$A$45:'EB'!$D$58,1))*VLOOKUP(C97,EB!$A$45:'EB'!$D$58,2),C97*EB!$B$58)))/0.05,0)*0.05)&lt;=25,0,(ROUND(IF(C97&lt;=0,0,IF(C97&lt;EB!$A$45,C97*EB!$B$44,IF(C97&lt;EB!$A$58,VLOOKUP(C97,EB!$A$45:'EB'!$D$58,4)+(C97-VLOOKUP(C97,EB!$A$45:'EB'!$D$58,1))*VLOOKUP(C97,EB!$A$45:'EB'!$D$58,2),C97*EB!$B$58)))/0.05,0)*0.05))</f>
        <v>#REF!</v>
      </c>
      <c r="H98" s="54" t="e">
        <f>IF((ROUND(IF(C97&lt;=0,0,IF(C97&lt;EB!$F$45,C97*EB!$G$44,IF(C97&lt;EB!$F$55,VLOOKUP(C97,EB!$F$45:'EB'!$I$55,4)+(C97-VLOOKUP(C97,EB!$F$45:'EB'!$I$55,1))*VLOOKUP(C97,EB!$F$45:'EB'!$I$55,2),C97*EB!$G$55)))/0.05,0)*0.05)&lt;=25,0,(ROUND(IF(C97&lt;=0,0,IF(C97&lt;EB!$F$45,C97*EB!$G$44,IF(C97&lt;EB!$F$55,VLOOKUP(C97,EB!$F$45:'EB'!$I$55,4)+(C97-VLOOKUP(C97,EB!$F$45:'EB'!$I$55,1))*VLOOKUP(C97,EB!$F$45:'EB'!$I$55,2),C97*EB!$G$55)))/0.05,0)*0.05))</f>
        <v>#REF!</v>
      </c>
      <c r="I98" s="55" t="e">
        <f>IF((ROUND(IF(C97&lt;=0,0,IF(C97&lt;EB!$A$65,C97*EB!$B$64,IF(C97&lt;EB!$A$78,VLOOKUP(C97,EB!$A$65:'EB'!$D$78,4)+(C97-VLOOKUP(C97,EB!$A$65:'EB'!$D$78,1))*VLOOKUP(C97,EB!$A$65:'EB'!$D$78,2),C97*EB!$B$78)))/0.05,0)*0.05)&lt;=25,0,(ROUND(IF(C97&lt;=0,0,IF(C97&lt;EB!$A$65,C97*EB!$B$64,IF(C97&lt;EB!$A$78,VLOOKUP(C97,EB!$A$65:'EB'!$D$78,4)+(C97-VLOOKUP(C97,EB!$A$65:'EB'!$D$78,1))*VLOOKUP(C97,EB!$A$65:'EB'!$D$78,2),C97*EB!$B$78)))/0.05,0)*0.05))</f>
        <v>#REF!</v>
      </c>
      <c r="J98" s="55" t="e">
        <f>IF((ROUND(IF(C97&lt;=0,0,IF(C97&lt;EB!$F$65,C97*EB!$G$64,IF(C97&lt;EB!$F$75,VLOOKUP(C97,EB!$F$65:'EB'!$I$75,4)+(C97-VLOOKUP(C97,EB!$F$65:'EB'!$I$75,1))*VLOOKUP(C97,EB!$F$65:'EB'!$I$75,2),C97*EB!$G$75)))/0.05,0)*0.05)&lt;=25,0,(ROUND(IF(C97&lt;=0,0,IF(C97&lt;EB!$F$65,C97*EB!$G$64,IF(C97&lt;EB!$F$75,VLOOKUP(C97,EB!$F$65:'EB'!$I$75,4)+(C97-VLOOKUP(C97,EB!$F$65:'EB'!$I$75,1))*VLOOKUP(C97,EB!$F$65:'EB'!$I$75,2),C97*EB!$G$75)))/0.05,0)*0.05))</f>
        <v>#REF!</v>
      </c>
      <c r="K98" s="46"/>
    </row>
    <row r="99" spans="3:21" ht="14.25" hidden="1">
      <c r="C99" s="56" t="e">
        <f>IF((ROUND(IF(D97&lt;=0,0,IF(D97&lt;EB!$A$4,D97*EB!$B$3,IF(D97&lt;EB!$A$17,VLOOKUP(D97,EB!$A$4:'EB'!$D$17,4)+(D97-VLOOKUP(D97,EB!$A$4:'EB'!$D$17,1))*VLOOKUP(D97,EB!$A$4:'EB'!$D$17,2),D97*EB!$B$17)))/0.05,0)*0.05)&lt;=25,0,(ROUND(IF(D97&lt;=0,0,IF(D97&lt;EB!$A$4,D97*EB!$B$3,IF(D97&lt;EB!$A$17,VLOOKUP(D97,EB!$A$4:'EB'!$D$17,4)+(D97-VLOOKUP(D97,EB!$A$4:'EB'!$D$17,1))*VLOOKUP(D97,EB!$A$4:'EB'!$D$17,2),$D97*EB!$B$17)))/0.05,0)*0.05))</f>
        <v>#REF!</v>
      </c>
      <c r="D99" s="56" t="e">
        <f>IF((ROUND(IF(D97&lt;=0,0,IF(D97&lt;EB!$F$4,D97*EB!$G$3,IF(D97&lt;EB!$F$14,VLOOKUP(D97,EB!$F$4:'EB'!$I$14,4)+(D97-VLOOKUP(D97,EB!$F$4:'EB'!$I$14,1))*VLOOKUP(D97,EB!$F$4:'EB'!$I$14,2),D97*EB!$G$14)))/0.05,0)*0.05)&lt;=25,0,(ROUND(IF(D97&lt;=0,0,IF(D97&lt;EB!$F$4,D97*EB!$G$3,IF(D97&lt;EB!$F$14,VLOOKUP(D97,EB!$F$4:'EB'!$I$14,4)+(D97-VLOOKUP(D97,EB!$F$4:'EB'!$I$14,1))*VLOOKUP(D97,EB!$F$4:'EB'!$I$14,2),D97*EB!$G$14)))/0.05,0)*0.05))</f>
        <v>#REF!</v>
      </c>
      <c r="E99" s="56" t="e">
        <f>IF((ROUND(IF(D97&lt;=0,0,IF(D97&lt;EB!$A$24,D97*EB!$B$23,IF(D97&lt;EB!$A$38,VLOOKUP(D97,EB!$A$24:'EB'!$D$38,4)+(D97-VLOOKUP(D97,EB!$A$24:'EB'!$D$38,1))*VLOOKUP(D97,EB!$A$24:'EB'!$D$38,2),D97*EB!$B$38)))/0.05,0)*0.05)&lt;=25,0,(ROUND(IF(D97&lt;=0,0,IF(D97&lt;EB!$A$24,D97*EB!$B$23,IF(D97&lt;EB!$A$38,VLOOKUP(D97,EB!$A$24:'EB'!$D$38,4)+(D97-VLOOKUP(D97,EB!$A$24:'EB'!$D$38,1))*VLOOKUP(D97,EB!$A$24:'EB'!$D$38,2),D97*EB!$B$38)))/0.05,0)*0.05))</f>
        <v>#REF!</v>
      </c>
      <c r="F99" s="56" t="e">
        <f>IF((ROUND(IF(D97&lt;=0,0,IF(D97&lt;EB!$F$24,D97*EB!$G$23,IF(D97&lt;EB!$F$34,VLOOKUP(D97,EB!$F$24:'EB'!$I$34,4)+(D97-VLOOKUP(D97,EB!$F$24:'EB'!$I$34,1))*VLOOKUP(D97,EB!$F$24:'EB'!$I$34,2),D97*EB!$G$34)))/0.05,0)*0.05)&lt;=25,0,(ROUND(IF(D97&lt;=0,0,IF(D97&lt;EB!$F$24,D97*EB!$G$23,IF(D97&lt;EB!$F$34,VLOOKUP(D97,EB!$F$24:'EB'!$I$34,4)+(D97-VLOOKUP(D97,EB!$F$24:'EB'!$I$34,1))*VLOOKUP(D97,EB!$F$24:'EB'!$I$34,2),D97*EB!$G$34)))/0.05,0)*0.05))</f>
        <v>#REF!</v>
      </c>
      <c r="G99" s="56" t="e">
        <f>IF((ROUND(IF(D97&lt;=0,0,IF(D97&lt;EB!$A$45,D97*EB!$B$44,IF(D97&lt;EB!$A$58,VLOOKUP(D97,EB!$A$45:'EB'!$D$58,4)+(D97-VLOOKUP(D97,EB!$A$45:'EB'!$D$58,1))*VLOOKUP(D97,EB!$A$45:'EB'!$D$58,2),D97*EB!$B$58)))/0.05,0)*0.05)&lt;=25,0,(ROUND(IF(D97&lt;=0,0,IF(D97&lt;EB!$A$45,D97*EB!$B$44,IF(D97&lt;EB!$A$58,VLOOKUP(D97,EB!$A$45:'EB'!$D$58,4)+(D97-VLOOKUP(D97,EB!$A$45:'EB'!$D$58,1))*VLOOKUP(D97,EB!$A$45:'EB'!$D$58,2),D97*EB!$B$58)))/0.05,0)*0.05))</f>
        <v>#REF!</v>
      </c>
      <c r="H99" s="56" t="e">
        <f>IF((ROUND(IF(D97&lt;=0,0,IF(D97&lt;EB!$F$45,D97*EB!$G$44,IF(D97&lt;EB!$F$55,VLOOKUP(D97,EB!$F$45:'EB'!$I$55,4)+(D97-VLOOKUP(D97,EB!$F$45:'EB'!$I$55,1))*VLOOKUP(D97,EB!$F$45:'EB'!$I$55,2),D97*EB!$G$55)))/0.05,0)*0.05)&lt;=25,0,(ROUND(IF(D97&lt;=0,0,IF(D97&lt;EB!$F$45,D97*EB!$G$44,IF(D97&lt;EB!$F$55,VLOOKUP(D97,EB!$F$45:'EB'!$I$55,4)+(D97-VLOOKUP(D97,EB!$F$45:'EB'!$I$55,1))*VLOOKUP(D97,EB!$F$45:'EB'!$I$55,2),D97*EB!$G$55)))/0.05,0)*0.05))</f>
        <v>#REF!</v>
      </c>
      <c r="I99" s="57" t="e">
        <f>IF((ROUND(IF(D97&lt;=0,0,IF(D97&lt;EB!$A$65,D97*EB!$B$64,IF(D97&lt;EB!$A$78,VLOOKUP(D97,EB!$A$65:'EB'!$D$78,4)+(D97-VLOOKUP(D97,EB!$A$65:'EB'!$D$78,1))*VLOOKUP(D97,EB!$A$65:'EB'!$D$78,2),D97*EB!$B$78)))/0.05,0)*0.05)&lt;=25,0,(ROUND(IF(D97&lt;=0,0,IF(D97&lt;EB!$A$65,D97*EB!$B$64,IF(D97&lt;EB!$A$78,VLOOKUP(D97,EB!$A$65:'EB'!$D$78,4)+(D97-VLOOKUP(D97,EB!$A$65:'EB'!$D$78,1))*VLOOKUP(D97,EB!$A$65:'EB'!$D$78,2),D97*EB!$B$78)))/0.05,0)*0.05))</f>
        <v>#REF!</v>
      </c>
      <c r="J99" s="57" t="e">
        <f>IF((ROUND(IF(D97&lt;=0,0,IF(D97&lt;EB!$F$65,D97*EB!$G$64,IF(D97&lt;EB!$F$75,VLOOKUP(D97,EB!$F$65:'EB'!$I$75,4)+(D97-VLOOKUP(D97,EB!$F$65:'EB'!$I$75,1))*VLOOKUP(D97,EB!$F$65:'EB'!$I$75,2),D97*EB!$G$75)))/0.05,0)*0.05)&lt;=25,0,(ROUND(IF(D97&lt;=0,0,IF(D97&lt;EB!$F$65,D97*EB!$G$64,IF(D97&lt;EB!$F$75,VLOOKUP(D97,EB!$F$65:'EB'!$I$75,4)+(D97-VLOOKUP(D97,EB!$F$65:'EB'!$I$75,1))*VLOOKUP(D97,EB!$F$65:'EB'!$I$75,2),D97*EB!$G$75)))/0.05,0)*0.05))</f>
        <v>#REF!</v>
      </c>
      <c r="K99" s="46"/>
    </row>
    <row r="100" spans="3:21" ht="14.25">
      <c r="C100" s="58"/>
      <c r="D100" s="45"/>
      <c r="E100" s="45"/>
      <c r="F100" s="45"/>
      <c r="G100" s="45"/>
      <c r="H100" s="45"/>
      <c r="I100" s="46"/>
      <c r="J100" s="46"/>
      <c r="K100" s="46"/>
    </row>
    <row r="101" spans="3:21">
      <c r="C101" s="59"/>
      <c r="D101" s="60"/>
      <c r="E101" s="61"/>
      <c r="F101" s="60"/>
      <c r="G101" s="61"/>
      <c r="H101" s="62"/>
      <c r="I101" s="62"/>
      <c r="J101" s="63"/>
      <c r="K101" s="64" t="e">
        <f>SUM(K103:K128)</f>
        <v>#REF!</v>
      </c>
      <c r="M101" s="59"/>
      <c r="N101" s="60"/>
      <c r="O101" s="61"/>
      <c r="P101" s="60"/>
      <c r="Q101" s="61"/>
      <c r="R101" s="62"/>
      <c r="S101" s="62"/>
      <c r="T101" s="63"/>
      <c r="U101" s="64" t="e">
        <f>SUM(U103:U128)</f>
        <v>#REF!</v>
      </c>
    </row>
    <row r="102" spans="3:21">
      <c r="C102" s="65"/>
      <c r="D102" s="66"/>
      <c r="E102" s="67"/>
      <c r="F102" s="66"/>
      <c r="G102" s="67"/>
      <c r="H102" s="68"/>
      <c r="I102" s="68"/>
      <c r="J102" s="69"/>
      <c r="K102" s="70"/>
      <c r="M102" s="65"/>
      <c r="N102" s="66"/>
      <c r="O102" s="67"/>
      <c r="P102" s="66"/>
      <c r="Q102" s="67"/>
      <c r="R102" s="68"/>
      <c r="S102" s="68"/>
      <c r="T102" s="69"/>
      <c r="U102" s="70"/>
    </row>
    <row r="103" spans="3:21">
      <c r="C103" s="65">
        <v>1995</v>
      </c>
      <c r="D103" s="66" t="e">
        <f>IF(#REF!&lt;34700,34700,IF(#REF!&gt;35064,0,#REF!))</f>
        <v>#REF!</v>
      </c>
      <c r="E103" s="67" t="e">
        <f t="shared" ref="E103:E128" si="8">D103</f>
        <v>#REF!</v>
      </c>
      <c r="F103" s="66" t="e">
        <f>IF(#REF!&gt;35064,35064,IF(#REF!&lt;34700,0,#REF!))</f>
        <v>#REF!</v>
      </c>
      <c r="G103" s="67" t="e">
        <f t="shared" ref="G103:G128" si="9">F103</f>
        <v>#REF!</v>
      </c>
      <c r="H103" s="68" t="e">
        <f t="shared" ref="H103:H128" si="10">DAYS360(E103,G103+1,FALSE)</f>
        <v>#REF!</v>
      </c>
      <c r="I103" s="68" t="e">
        <f t="shared" ref="I103:I128" si="11">IF(H103&lt;1,0,IF(H103&gt;360,0,H103))</f>
        <v>#REF!</v>
      </c>
      <c r="J103" s="69">
        <v>0.05</v>
      </c>
      <c r="K103" s="70" t="e">
        <f>ROUND((((#REF!*J103)/360)*I103)/0.05,0)*0.05</f>
        <v>#REF!</v>
      </c>
      <c r="M103" s="65">
        <v>1995</v>
      </c>
      <c r="N103" s="66" t="e">
        <f>IF(#REF!&lt;34700,34700,IF(#REF!&gt;35064,0,#REF!))</f>
        <v>#REF!</v>
      </c>
      <c r="O103" s="67" t="e">
        <f t="shared" ref="O103:O128" si="12">N103</f>
        <v>#REF!</v>
      </c>
      <c r="P103" s="66" t="e">
        <f>IF(#REF!&gt;35064,35064,IF(#REF!&lt;34700,0,#REF!))</f>
        <v>#REF!</v>
      </c>
      <c r="Q103" s="67" t="e">
        <f t="shared" ref="Q103:Q128" si="13">P103</f>
        <v>#REF!</v>
      </c>
      <c r="R103" s="68" t="e">
        <f t="shared" ref="R103:R128" si="14">DAYS360(O103,Q103+1,FALSE)</f>
        <v>#REF!</v>
      </c>
      <c r="S103" s="68" t="e">
        <f t="shared" ref="S103:S128" si="15">IF(R103&lt;1,0,IF(R103&gt;360,0,R103))</f>
        <v>#REF!</v>
      </c>
      <c r="T103" s="69">
        <v>0.05</v>
      </c>
      <c r="U103" s="70" t="e">
        <f>ROUND((((#REF!*T103)/360)*S103)/0.05,0)*0.05</f>
        <v>#REF!</v>
      </c>
    </row>
    <row r="104" spans="3:21">
      <c r="C104" s="65">
        <v>1996</v>
      </c>
      <c r="D104" s="66" t="e">
        <f>IF(#REF!&lt;35065,35065,IF(#REF!&gt;35430,0,#REF!))</f>
        <v>#REF!</v>
      </c>
      <c r="E104" s="67" t="e">
        <f t="shared" si="8"/>
        <v>#REF!</v>
      </c>
      <c r="F104" s="66" t="e">
        <f>IF(#REF!&gt;35430,35430,IF(#REF!&lt;35065,0,#REF!))</f>
        <v>#REF!</v>
      </c>
      <c r="G104" s="67" t="e">
        <f t="shared" si="9"/>
        <v>#REF!</v>
      </c>
      <c r="H104" s="68" t="e">
        <f t="shared" si="10"/>
        <v>#REF!</v>
      </c>
      <c r="I104" s="68" t="e">
        <f t="shared" si="11"/>
        <v>#REF!</v>
      </c>
      <c r="J104" s="69">
        <v>0.05</v>
      </c>
      <c r="K104" s="70" t="e">
        <f>ROUND((((#REF!*J104)/360)*I104)/0.05,0)*0.05</f>
        <v>#REF!</v>
      </c>
      <c r="M104" s="65">
        <v>1996</v>
      </c>
      <c r="N104" s="66" t="e">
        <f>IF(#REF!&lt;35065,35065,IF(#REF!&gt;35430,0,#REF!))</f>
        <v>#REF!</v>
      </c>
      <c r="O104" s="67" t="e">
        <f t="shared" si="12"/>
        <v>#REF!</v>
      </c>
      <c r="P104" s="66" t="e">
        <f>IF(#REF!&gt;35430,35430,IF(#REF!&lt;35065,0,#REF!))</f>
        <v>#REF!</v>
      </c>
      <c r="Q104" s="67" t="e">
        <f t="shared" si="13"/>
        <v>#REF!</v>
      </c>
      <c r="R104" s="68" t="e">
        <f t="shared" si="14"/>
        <v>#REF!</v>
      </c>
      <c r="S104" s="68" t="e">
        <f t="shared" si="15"/>
        <v>#REF!</v>
      </c>
      <c r="T104" s="69">
        <v>0.05</v>
      </c>
      <c r="U104" s="70" t="e">
        <f>ROUND((((#REF!*T104)/360)*S104)/0.05,0)*0.05</f>
        <v>#REF!</v>
      </c>
    </row>
    <row r="105" spans="3:21">
      <c r="C105" s="65">
        <v>1997</v>
      </c>
      <c r="D105" s="66" t="e">
        <f>IF(#REF!&lt;35431,35431,IF(#REF!&gt;35795,0,#REF!))</f>
        <v>#REF!</v>
      </c>
      <c r="E105" s="67" t="e">
        <f t="shared" si="8"/>
        <v>#REF!</v>
      </c>
      <c r="F105" s="66" t="e">
        <f>IF(#REF!&gt;35795,35795,IF(#REF!&lt;35431,0,#REF!))</f>
        <v>#REF!</v>
      </c>
      <c r="G105" s="67" t="e">
        <f t="shared" si="9"/>
        <v>#REF!</v>
      </c>
      <c r="H105" s="68" t="e">
        <f t="shared" si="10"/>
        <v>#REF!</v>
      </c>
      <c r="I105" s="68" t="e">
        <f t="shared" si="11"/>
        <v>#REF!</v>
      </c>
      <c r="J105" s="69">
        <v>0.05</v>
      </c>
      <c r="K105" s="70" t="e">
        <f>ROUND((((#REF!*J105)/360)*I105)/0.05,0)*0.05</f>
        <v>#REF!</v>
      </c>
      <c r="M105" s="65">
        <v>1997</v>
      </c>
      <c r="N105" s="66" t="e">
        <f>IF(#REF!&lt;35431,35431,IF(#REF!&gt;35795,0,#REF!))</f>
        <v>#REF!</v>
      </c>
      <c r="O105" s="67" t="e">
        <f t="shared" si="12"/>
        <v>#REF!</v>
      </c>
      <c r="P105" s="66" t="e">
        <f>IF(#REF!&gt;35795,35795,IF(#REF!&lt;35431,0,#REF!))</f>
        <v>#REF!</v>
      </c>
      <c r="Q105" s="67" t="e">
        <f t="shared" si="13"/>
        <v>#REF!</v>
      </c>
      <c r="R105" s="68" t="e">
        <f t="shared" si="14"/>
        <v>#REF!</v>
      </c>
      <c r="S105" s="68" t="e">
        <f t="shared" si="15"/>
        <v>#REF!</v>
      </c>
      <c r="T105" s="69">
        <v>0.05</v>
      </c>
      <c r="U105" s="70" t="e">
        <f>ROUND((((#REF!*T105)/360)*S105)/0.05,0)*0.05</f>
        <v>#REF!</v>
      </c>
    </row>
    <row r="106" spans="3:21">
      <c r="C106" s="65">
        <v>1998</v>
      </c>
      <c r="D106" s="66" t="e">
        <f>IF(#REF!&lt;35796,35796,IF(#REF!&gt;36160,0,#REF!))</f>
        <v>#REF!</v>
      </c>
      <c r="E106" s="67" t="e">
        <f t="shared" si="8"/>
        <v>#REF!</v>
      </c>
      <c r="F106" s="66" t="e">
        <f>IF(#REF!&gt;36160,36160,IF(#REF!&lt;35796,0,#REF!))</f>
        <v>#REF!</v>
      </c>
      <c r="G106" s="67" t="e">
        <f t="shared" si="9"/>
        <v>#REF!</v>
      </c>
      <c r="H106" s="68" t="e">
        <f t="shared" si="10"/>
        <v>#REF!</v>
      </c>
      <c r="I106" s="68" t="e">
        <f t="shared" si="11"/>
        <v>#REF!</v>
      </c>
      <c r="J106" s="69">
        <v>0.05</v>
      </c>
      <c r="K106" s="70" t="e">
        <f>ROUND((((#REF!*J106)/360)*I106)/0.05,0)*0.05</f>
        <v>#REF!</v>
      </c>
      <c r="M106" s="65">
        <v>1998</v>
      </c>
      <c r="N106" s="66" t="e">
        <f>IF(#REF!&lt;35796,35796,IF(#REF!&gt;36160,0,#REF!))</f>
        <v>#REF!</v>
      </c>
      <c r="O106" s="67" t="e">
        <f t="shared" si="12"/>
        <v>#REF!</v>
      </c>
      <c r="P106" s="66" t="e">
        <f>IF(#REF!&gt;36160,36160,IF(#REF!&lt;35796,0,#REF!))</f>
        <v>#REF!</v>
      </c>
      <c r="Q106" s="67" t="e">
        <f t="shared" si="13"/>
        <v>#REF!</v>
      </c>
      <c r="R106" s="68" t="e">
        <f t="shared" si="14"/>
        <v>#REF!</v>
      </c>
      <c r="S106" s="68" t="e">
        <f t="shared" si="15"/>
        <v>#REF!</v>
      </c>
      <c r="T106" s="69">
        <v>0.05</v>
      </c>
      <c r="U106" s="70" t="e">
        <f>ROUND((((#REF!*T106)/360)*S106)/0.05,0)*0.05</f>
        <v>#REF!</v>
      </c>
    </row>
    <row r="107" spans="3:21">
      <c r="C107" s="65">
        <v>1999</v>
      </c>
      <c r="D107" s="66" t="e">
        <f>IF(#REF!&lt;36161,36161,IF(#REF!&gt;36525,0,#REF!))</f>
        <v>#REF!</v>
      </c>
      <c r="E107" s="67" t="e">
        <f t="shared" si="8"/>
        <v>#REF!</v>
      </c>
      <c r="F107" s="66" t="e">
        <f>IF(#REF!&gt;36525,36525,IF(#REF!&lt;36161,0,#REF!))</f>
        <v>#REF!</v>
      </c>
      <c r="G107" s="67" t="e">
        <f t="shared" si="9"/>
        <v>#REF!</v>
      </c>
      <c r="H107" s="68" t="e">
        <f t="shared" si="10"/>
        <v>#REF!</v>
      </c>
      <c r="I107" s="68" t="e">
        <f t="shared" si="11"/>
        <v>#REF!</v>
      </c>
      <c r="J107" s="69">
        <v>0.04</v>
      </c>
      <c r="K107" s="70" t="e">
        <f>ROUND((((#REF!*J107)/360)*I107)/0.05,0)*0.05</f>
        <v>#REF!</v>
      </c>
      <c r="M107" s="65">
        <v>1999</v>
      </c>
      <c r="N107" s="66" t="e">
        <f>IF(#REF!&lt;36161,36161,IF(#REF!&gt;36525,0,#REF!))</f>
        <v>#REF!</v>
      </c>
      <c r="O107" s="67" t="e">
        <f t="shared" si="12"/>
        <v>#REF!</v>
      </c>
      <c r="P107" s="66" t="e">
        <f>IF(#REF!&gt;36525,36525,IF(#REF!&lt;36161,0,#REF!))</f>
        <v>#REF!</v>
      </c>
      <c r="Q107" s="67" t="e">
        <f t="shared" si="13"/>
        <v>#REF!</v>
      </c>
      <c r="R107" s="68" t="e">
        <f t="shared" si="14"/>
        <v>#REF!</v>
      </c>
      <c r="S107" s="68" t="e">
        <f t="shared" si="15"/>
        <v>#REF!</v>
      </c>
      <c r="T107" s="69">
        <v>0.04</v>
      </c>
      <c r="U107" s="70" t="e">
        <f>ROUND((((#REF!*T107)/360)*S107)/0.05,0)*0.05</f>
        <v>#REF!</v>
      </c>
    </row>
    <row r="108" spans="3:21">
      <c r="C108" s="65">
        <v>2000</v>
      </c>
      <c r="D108" s="66" t="e">
        <f>IF(#REF!&lt;36526,36526,IF(#REF!&gt;36891,0,#REF!))</f>
        <v>#REF!</v>
      </c>
      <c r="E108" s="67" t="e">
        <f t="shared" si="8"/>
        <v>#REF!</v>
      </c>
      <c r="F108" s="66" t="e">
        <f>IF(#REF!&gt;36891,36891,IF(#REF!&lt;36526,0,#REF!))</f>
        <v>#REF!</v>
      </c>
      <c r="G108" s="67" t="e">
        <f t="shared" si="9"/>
        <v>#REF!</v>
      </c>
      <c r="H108" s="68" t="e">
        <f t="shared" si="10"/>
        <v>#REF!</v>
      </c>
      <c r="I108" s="68" t="e">
        <f t="shared" si="11"/>
        <v>#REF!</v>
      </c>
      <c r="J108" s="69">
        <v>0.04</v>
      </c>
      <c r="K108" s="70" t="e">
        <f>ROUND((((#REF!*J108)/360)*I108)/0.05,0)*0.05</f>
        <v>#REF!</v>
      </c>
      <c r="M108" s="65">
        <v>2000</v>
      </c>
      <c r="N108" s="66" t="e">
        <f>IF(#REF!&lt;36526,36526,IF(#REF!&gt;36891,0,#REF!))</f>
        <v>#REF!</v>
      </c>
      <c r="O108" s="67" t="e">
        <f t="shared" si="12"/>
        <v>#REF!</v>
      </c>
      <c r="P108" s="66" t="e">
        <f>IF(#REF!&gt;36891,36891,IF(#REF!&lt;36526,0,#REF!))</f>
        <v>#REF!</v>
      </c>
      <c r="Q108" s="67" t="e">
        <f t="shared" si="13"/>
        <v>#REF!</v>
      </c>
      <c r="R108" s="68" t="e">
        <f t="shared" si="14"/>
        <v>#REF!</v>
      </c>
      <c r="S108" s="68" t="e">
        <f t="shared" si="15"/>
        <v>#REF!</v>
      </c>
      <c r="T108" s="69">
        <v>0.04</v>
      </c>
      <c r="U108" s="70" t="e">
        <f>ROUND((((#REF!*T108)/360)*S108)/0.05,0)*0.05</f>
        <v>#REF!</v>
      </c>
    </row>
    <row r="109" spans="3:21">
      <c r="C109" s="65">
        <v>2001</v>
      </c>
      <c r="D109" s="66" t="e">
        <f>IF(#REF!&lt;36892,36892,IF(#REF!&gt;37256,0,#REF!))</f>
        <v>#REF!</v>
      </c>
      <c r="E109" s="67" t="e">
        <f t="shared" si="8"/>
        <v>#REF!</v>
      </c>
      <c r="F109" s="66" t="e">
        <f>IF(#REF!&gt;37256,37256,IF(#REF!&lt;36892,0,#REF!))</f>
        <v>#REF!</v>
      </c>
      <c r="G109" s="67" t="e">
        <f t="shared" si="9"/>
        <v>#REF!</v>
      </c>
      <c r="H109" s="68" t="e">
        <f t="shared" si="10"/>
        <v>#REF!</v>
      </c>
      <c r="I109" s="68" t="e">
        <f t="shared" si="11"/>
        <v>#REF!</v>
      </c>
      <c r="J109" s="69">
        <v>4.4999999999999998E-2</v>
      </c>
      <c r="K109" s="70" t="e">
        <f>ROUND((((#REF!*J109)/360)*I109)/0.05,0)*0.05</f>
        <v>#REF!</v>
      </c>
      <c r="M109" s="65">
        <v>2001</v>
      </c>
      <c r="N109" s="66" t="e">
        <f>IF(#REF!&lt;36892,36892,IF(#REF!&gt;37256,0,#REF!))</f>
        <v>#REF!</v>
      </c>
      <c r="O109" s="67" t="e">
        <f t="shared" si="12"/>
        <v>#REF!</v>
      </c>
      <c r="P109" s="66" t="e">
        <f>IF(#REF!&gt;37256,37256,IF(#REF!&lt;36892,0,#REF!))</f>
        <v>#REF!</v>
      </c>
      <c r="Q109" s="67" t="e">
        <f t="shared" si="13"/>
        <v>#REF!</v>
      </c>
      <c r="R109" s="68" t="e">
        <f t="shared" si="14"/>
        <v>#REF!</v>
      </c>
      <c r="S109" s="68" t="e">
        <f t="shared" si="15"/>
        <v>#REF!</v>
      </c>
      <c r="T109" s="69">
        <v>4.4999999999999998E-2</v>
      </c>
      <c r="U109" s="70" t="e">
        <f>ROUND((((#REF!*T109)/360)*S109)/0.05,0)*0.05</f>
        <v>#REF!</v>
      </c>
    </row>
    <row r="110" spans="3:21">
      <c r="C110" s="65">
        <v>2002</v>
      </c>
      <c r="D110" s="66" t="e">
        <f>IF(#REF!&lt;37257,37257,IF(#REF!&gt;37621,0,#REF!))</f>
        <v>#REF!</v>
      </c>
      <c r="E110" s="67" t="e">
        <f t="shared" si="8"/>
        <v>#REF!</v>
      </c>
      <c r="F110" s="66" t="e">
        <f>IF(#REF!&gt;37621,37621,IF(#REF!&lt;37257,0,#REF!))</f>
        <v>#REF!</v>
      </c>
      <c r="G110" s="67" t="e">
        <f t="shared" si="9"/>
        <v>#REF!</v>
      </c>
      <c r="H110" s="68" t="e">
        <f t="shared" si="10"/>
        <v>#REF!</v>
      </c>
      <c r="I110" s="68" t="e">
        <f t="shared" si="11"/>
        <v>#REF!</v>
      </c>
      <c r="J110" s="69">
        <v>0.04</v>
      </c>
      <c r="K110" s="70" t="e">
        <f>ROUND((((#REF!*J110)/360)*I110)/0.05,0)*0.05</f>
        <v>#REF!</v>
      </c>
      <c r="M110" s="65">
        <v>2002</v>
      </c>
      <c r="N110" s="66" t="e">
        <f>IF(#REF!&lt;37257,37257,IF(#REF!&gt;37621,0,#REF!))</f>
        <v>#REF!</v>
      </c>
      <c r="O110" s="67" t="e">
        <f t="shared" si="12"/>
        <v>#REF!</v>
      </c>
      <c r="P110" s="66" t="e">
        <f>IF(#REF!&gt;37621,37621,IF(#REF!&lt;37257,0,#REF!))</f>
        <v>#REF!</v>
      </c>
      <c r="Q110" s="67" t="e">
        <f t="shared" si="13"/>
        <v>#REF!</v>
      </c>
      <c r="R110" s="68" t="e">
        <f t="shared" si="14"/>
        <v>#REF!</v>
      </c>
      <c r="S110" s="68" t="e">
        <f t="shared" si="15"/>
        <v>#REF!</v>
      </c>
      <c r="T110" s="69">
        <v>0.04</v>
      </c>
      <c r="U110" s="70" t="e">
        <f>ROUND((((#REF!*T110)/360)*S110)/0.05,0)*0.05</f>
        <v>#REF!</v>
      </c>
    </row>
    <row r="111" spans="3:21">
      <c r="C111" s="71">
        <v>2003</v>
      </c>
      <c r="D111" s="66" t="e">
        <f>IF(#REF!&lt;37622,37622,IF(#REF!&gt;37986,0,#REF!))</f>
        <v>#REF!</v>
      </c>
      <c r="E111" s="67" t="e">
        <f t="shared" si="8"/>
        <v>#REF!</v>
      </c>
      <c r="F111" s="66" t="e">
        <f>IF(#REF!&gt;37986,37986,IF(#REF!&lt;37622,0,#REF!))</f>
        <v>#REF!</v>
      </c>
      <c r="G111" s="67" t="e">
        <f t="shared" si="9"/>
        <v>#REF!</v>
      </c>
      <c r="H111" s="68" t="e">
        <f t="shared" si="10"/>
        <v>#REF!</v>
      </c>
      <c r="I111" s="68" t="e">
        <f t="shared" si="11"/>
        <v>#REF!</v>
      </c>
      <c r="J111" s="69">
        <v>0.04</v>
      </c>
      <c r="K111" s="70" t="e">
        <f>ROUND((((#REF!*J111)/360)*I111)/0.05,0)*0.05</f>
        <v>#REF!</v>
      </c>
      <c r="M111" s="71">
        <v>2003</v>
      </c>
      <c r="N111" s="66" t="e">
        <f>IF(#REF!&lt;37622,37622,IF(#REF!&gt;37986,0,#REF!))</f>
        <v>#REF!</v>
      </c>
      <c r="O111" s="67" t="e">
        <f t="shared" si="12"/>
        <v>#REF!</v>
      </c>
      <c r="P111" s="66" t="e">
        <f>IF(#REF!&gt;37986,37986,IF(#REF!&lt;37622,0,#REF!))</f>
        <v>#REF!</v>
      </c>
      <c r="Q111" s="67" t="e">
        <f t="shared" si="13"/>
        <v>#REF!</v>
      </c>
      <c r="R111" s="68" t="e">
        <f t="shared" si="14"/>
        <v>#REF!</v>
      </c>
      <c r="S111" s="68" t="e">
        <f t="shared" si="15"/>
        <v>#REF!</v>
      </c>
      <c r="T111" s="69">
        <v>0.04</v>
      </c>
      <c r="U111" s="70" t="e">
        <f>ROUND((((#REF!*T111)/360)*S111)/0.05,0)*0.05</f>
        <v>#REF!</v>
      </c>
    </row>
    <row r="112" spans="3:21">
      <c r="C112" s="71">
        <v>2004</v>
      </c>
      <c r="D112" s="66" t="e">
        <f>IF(#REF!&lt;37987,37987,IF(#REF!&gt;38352,0,#REF!))</f>
        <v>#REF!</v>
      </c>
      <c r="E112" s="67" t="e">
        <f t="shared" si="8"/>
        <v>#REF!</v>
      </c>
      <c r="F112" s="66" t="e">
        <f>IF(#REF!&gt;38352,38352,IF(#REF!&lt;37987,0,#REF!))</f>
        <v>#REF!</v>
      </c>
      <c r="G112" s="67" t="e">
        <f t="shared" si="9"/>
        <v>#REF!</v>
      </c>
      <c r="H112" s="68" t="e">
        <f t="shared" si="10"/>
        <v>#REF!</v>
      </c>
      <c r="I112" s="68" t="e">
        <f t="shared" si="11"/>
        <v>#REF!</v>
      </c>
      <c r="J112" s="69">
        <v>3.5000000000000003E-2</v>
      </c>
      <c r="K112" s="70" t="e">
        <f>ROUND((((#REF!*J112)/360)*I112)/0.05,0)*0.05</f>
        <v>#REF!</v>
      </c>
      <c r="M112" s="71">
        <v>2004</v>
      </c>
      <c r="N112" s="66" t="e">
        <f>IF(#REF!&lt;37987,37987,IF(#REF!&gt;38352,0,#REF!))</f>
        <v>#REF!</v>
      </c>
      <c r="O112" s="67" t="e">
        <f t="shared" si="12"/>
        <v>#REF!</v>
      </c>
      <c r="P112" s="66" t="e">
        <f>IF(#REF!&gt;38352,38352,IF(#REF!&lt;37987,0,#REF!))</f>
        <v>#REF!</v>
      </c>
      <c r="Q112" s="67" t="e">
        <f t="shared" si="13"/>
        <v>#REF!</v>
      </c>
      <c r="R112" s="68" t="e">
        <f t="shared" si="14"/>
        <v>#REF!</v>
      </c>
      <c r="S112" s="68" t="e">
        <f t="shared" si="15"/>
        <v>#REF!</v>
      </c>
      <c r="T112" s="69">
        <v>3.5000000000000003E-2</v>
      </c>
      <c r="U112" s="70" t="e">
        <f>ROUND((((#REF!*T112)/360)*S112)/0.05,0)*0.05</f>
        <v>#REF!</v>
      </c>
    </row>
    <row r="113" spans="3:21">
      <c r="C113" s="71">
        <v>2005</v>
      </c>
      <c r="D113" s="66" t="e">
        <f>IF(#REF!&lt;38353,38353,IF(#REF!&gt;38717,0,#REF!))</f>
        <v>#REF!</v>
      </c>
      <c r="E113" s="67" t="e">
        <f t="shared" si="8"/>
        <v>#REF!</v>
      </c>
      <c r="F113" s="66" t="e">
        <f>IF(#REF!&gt;38717,38717,IF(#REF!&lt;38353,0,#REF!))</f>
        <v>#REF!</v>
      </c>
      <c r="G113" s="67" t="e">
        <f t="shared" si="9"/>
        <v>#REF!</v>
      </c>
      <c r="H113" s="68" t="e">
        <f t="shared" si="10"/>
        <v>#REF!</v>
      </c>
      <c r="I113" s="68" t="e">
        <f t="shared" si="11"/>
        <v>#REF!</v>
      </c>
      <c r="J113" s="69">
        <v>3.5000000000000003E-2</v>
      </c>
      <c r="K113" s="70" t="e">
        <f>ROUND((((#REF!*J113)/360)*I113)/0.05,0)*0.05</f>
        <v>#REF!</v>
      </c>
      <c r="M113" s="71">
        <v>2005</v>
      </c>
      <c r="N113" s="66" t="e">
        <f>IF(#REF!&lt;38353,38353,IF(#REF!&gt;38717,0,#REF!))</f>
        <v>#REF!</v>
      </c>
      <c r="O113" s="67" t="e">
        <f t="shared" si="12"/>
        <v>#REF!</v>
      </c>
      <c r="P113" s="66" t="e">
        <f>IF(#REF!&gt;38717,38717,IF(#REF!&lt;38353,0,#REF!))</f>
        <v>#REF!</v>
      </c>
      <c r="Q113" s="67" t="e">
        <f t="shared" si="13"/>
        <v>#REF!</v>
      </c>
      <c r="R113" s="68" t="e">
        <f t="shared" si="14"/>
        <v>#REF!</v>
      </c>
      <c r="S113" s="68" t="e">
        <f t="shared" si="15"/>
        <v>#REF!</v>
      </c>
      <c r="T113" s="69">
        <v>3.5000000000000003E-2</v>
      </c>
      <c r="U113" s="70" t="e">
        <f>ROUND((((#REF!*T113)/360)*S113)/0.05,0)*0.05</f>
        <v>#REF!</v>
      </c>
    </row>
    <row r="114" spans="3:21">
      <c r="C114" s="71">
        <v>2006</v>
      </c>
      <c r="D114" s="66" t="e">
        <f>IF(#REF!&lt;38718,38718,IF(#REF!&gt;39082,0,#REF!))</f>
        <v>#REF!</v>
      </c>
      <c r="E114" s="67" t="e">
        <f t="shared" si="8"/>
        <v>#REF!</v>
      </c>
      <c r="F114" s="66" t="e">
        <f>IF(#REF!&gt;39082,39082,IF(#REF!&lt;38718,0,#REF!))</f>
        <v>#REF!</v>
      </c>
      <c r="G114" s="67" t="e">
        <f t="shared" si="9"/>
        <v>#REF!</v>
      </c>
      <c r="H114" s="68" t="e">
        <f t="shared" si="10"/>
        <v>#REF!</v>
      </c>
      <c r="I114" s="68" t="e">
        <f t="shared" si="11"/>
        <v>#REF!</v>
      </c>
      <c r="J114" s="69">
        <v>3.5000000000000003E-2</v>
      </c>
      <c r="K114" s="70" t="e">
        <f>ROUND((((#REF!*J114)/360)*I114)/0.05,0)*0.05</f>
        <v>#REF!</v>
      </c>
      <c r="M114" s="71">
        <v>2006</v>
      </c>
      <c r="N114" s="66" t="e">
        <f>IF(#REF!&lt;38718,38718,IF(#REF!&gt;39082,0,#REF!))</f>
        <v>#REF!</v>
      </c>
      <c r="O114" s="67" t="e">
        <f t="shared" si="12"/>
        <v>#REF!</v>
      </c>
      <c r="P114" s="66" t="e">
        <f>IF(#REF!&gt;39082,39082,IF(#REF!&lt;38718,0,#REF!))</f>
        <v>#REF!</v>
      </c>
      <c r="Q114" s="67" t="e">
        <f t="shared" si="13"/>
        <v>#REF!</v>
      </c>
      <c r="R114" s="68" t="e">
        <f t="shared" si="14"/>
        <v>#REF!</v>
      </c>
      <c r="S114" s="68" t="e">
        <f t="shared" si="15"/>
        <v>#REF!</v>
      </c>
      <c r="T114" s="69">
        <v>3.5000000000000003E-2</v>
      </c>
      <c r="U114" s="70" t="e">
        <f>ROUND((((#REF!*T114)/360)*S114)/0.05,0)*0.05</f>
        <v>#REF!</v>
      </c>
    </row>
    <row r="115" spans="3:21">
      <c r="C115" s="71">
        <v>2007</v>
      </c>
      <c r="D115" s="66" t="e">
        <f>IF(#REF!&lt;39083,39083,IF(#REF!&gt;39447,0,#REF!))</f>
        <v>#REF!</v>
      </c>
      <c r="E115" s="67" t="e">
        <f t="shared" si="8"/>
        <v>#REF!</v>
      </c>
      <c r="F115" s="66" t="e">
        <f>IF(#REF!&gt;39447,39447,IF(#REF!&lt;39083,0,#REF!))</f>
        <v>#REF!</v>
      </c>
      <c r="G115" s="67" t="e">
        <f t="shared" si="9"/>
        <v>#REF!</v>
      </c>
      <c r="H115" s="68" t="e">
        <f t="shared" si="10"/>
        <v>#REF!</v>
      </c>
      <c r="I115" s="68" t="e">
        <f t="shared" si="11"/>
        <v>#REF!</v>
      </c>
      <c r="J115" s="69">
        <v>3.5000000000000003E-2</v>
      </c>
      <c r="K115" s="70" t="e">
        <f>ROUND((((#REF!*J115)/360)*I115)/0.05,0)*0.05</f>
        <v>#REF!</v>
      </c>
      <c r="M115" s="71">
        <v>2007</v>
      </c>
      <c r="N115" s="66" t="e">
        <f>IF(#REF!&lt;39083,39083,IF(#REF!&gt;39447,0,#REF!))</f>
        <v>#REF!</v>
      </c>
      <c r="O115" s="67" t="e">
        <f t="shared" si="12"/>
        <v>#REF!</v>
      </c>
      <c r="P115" s="66" t="e">
        <f>IF(#REF!&gt;39447,39447,IF(#REF!&lt;39083,0,#REF!))</f>
        <v>#REF!</v>
      </c>
      <c r="Q115" s="67" t="e">
        <f t="shared" si="13"/>
        <v>#REF!</v>
      </c>
      <c r="R115" s="68" t="e">
        <f t="shared" si="14"/>
        <v>#REF!</v>
      </c>
      <c r="S115" s="68" t="e">
        <f t="shared" si="15"/>
        <v>#REF!</v>
      </c>
      <c r="T115" s="69">
        <v>3.5000000000000003E-2</v>
      </c>
      <c r="U115" s="70" t="e">
        <f>ROUND((((#REF!*T115)/360)*S115)/0.05,0)*0.05</f>
        <v>#REF!</v>
      </c>
    </row>
    <row r="116" spans="3:21">
      <c r="C116" s="71">
        <v>2008</v>
      </c>
      <c r="D116" s="66" t="e">
        <f>IF(#REF!&lt;39448,39448,IF(#REF!&gt;39813,0,#REF!))</f>
        <v>#REF!</v>
      </c>
      <c r="E116" s="67" t="e">
        <f t="shared" si="8"/>
        <v>#REF!</v>
      </c>
      <c r="F116" s="66" t="e">
        <f>IF(#REF!&gt;39813,39813,IF(#REF!&lt;39448,0,#REF!))</f>
        <v>#REF!</v>
      </c>
      <c r="G116" s="67" t="e">
        <f t="shared" si="9"/>
        <v>#REF!</v>
      </c>
      <c r="H116" s="68" t="e">
        <f t="shared" si="10"/>
        <v>#REF!</v>
      </c>
      <c r="I116" s="68" t="e">
        <f t="shared" si="11"/>
        <v>#REF!</v>
      </c>
      <c r="J116" s="69">
        <v>0.04</v>
      </c>
      <c r="K116" s="70" t="e">
        <f>ROUND((((#REF!*J116)/360)*I116)/0.05,0)*0.05</f>
        <v>#REF!</v>
      </c>
      <c r="M116" s="71">
        <v>2008</v>
      </c>
      <c r="N116" s="66" t="e">
        <f>IF(#REF!&lt;39448,39448,IF(#REF!&gt;39813,0,#REF!))</f>
        <v>#REF!</v>
      </c>
      <c r="O116" s="67" t="e">
        <f t="shared" si="12"/>
        <v>#REF!</v>
      </c>
      <c r="P116" s="66" t="e">
        <f>IF(#REF!&gt;39813,39813,IF(#REF!&lt;39448,0,#REF!))</f>
        <v>#REF!</v>
      </c>
      <c r="Q116" s="67" t="e">
        <f t="shared" si="13"/>
        <v>#REF!</v>
      </c>
      <c r="R116" s="68" t="e">
        <f t="shared" si="14"/>
        <v>#REF!</v>
      </c>
      <c r="S116" s="68" t="e">
        <f t="shared" si="15"/>
        <v>#REF!</v>
      </c>
      <c r="T116" s="69">
        <v>0.04</v>
      </c>
      <c r="U116" s="70" t="e">
        <f>ROUND((((#REF!*T116)/360)*S116)/0.05,0)*0.05</f>
        <v>#REF!</v>
      </c>
    </row>
    <row r="117" spans="3:21">
      <c r="C117" s="71">
        <v>2009</v>
      </c>
      <c r="D117" s="66" t="e">
        <f>IF(#REF!&lt;39814,39814,IF(#REF!&gt;40178,0,#REF!))</f>
        <v>#REF!</v>
      </c>
      <c r="E117" s="67" t="e">
        <f t="shared" si="8"/>
        <v>#REF!</v>
      </c>
      <c r="F117" s="66" t="e">
        <f>IF(#REF!&gt;40178,40178,IF(#REF!&lt;39814,0,#REF!))</f>
        <v>#REF!</v>
      </c>
      <c r="G117" s="67" t="e">
        <f t="shared" si="9"/>
        <v>#REF!</v>
      </c>
      <c r="H117" s="68" t="e">
        <f t="shared" si="10"/>
        <v>#REF!</v>
      </c>
      <c r="I117" s="68" t="e">
        <f t="shared" si="11"/>
        <v>#REF!</v>
      </c>
      <c r="J117" s="69">
        <v>0.04</v>
      </c>
      <c r="K117" s="70" t="e">
        <f>ROUND((((#REF!*J117)/360)*I117)/0.05,0)*0.05</f>
        <v>#REF!</v>
      </c>
      <c r="M117" s="71">
        <v>2009</v>
      </c>
      <c r="N117" s="66" t="e">
        <f>IF(#REF!&lt;39814,39814,IF(#REF!&gt;40178,0,#REF!))</f>
        <v>#REF!</v>
      </c>
      <c r="O117" s="67" t="e">
        <f t="shared" si="12"/>
        <v>#REF!</v>
      </c>
      <c r="P117" s="66" t="e">
        <f>IF(#REF!&gt;40178,40178,IF(#REF!&lt;39814,0,#REF!))</f>
        <v>#REF!</v>
      </c>
      <c r="Q117" s="67" t="e">
        <f t="shared" si="13"/>
        <v>#REF!</v>
      </c>
      <c r="R117" s="68" t="e">
        <f t="shared" si="14"/>
        <v>#REF!</v>
      </c>
      <c r="S117" s="68" t="e">
        <f t="shared" si="15"/>
        <v>#REF!</v>
      </c>
      <c r="T117" s="69">
        <v>0.04</v>
      </c>
      <c r="U117" s="70" t="e">
        <f>ROUND((((#REF!*T117)/360)*S117)/0.05,0)*0.05</f>
        <v>#REF!</v>
      </c>
    </row>
    <row r="118" spans="3:21">
      <c r="C118" s="71">
        <v>2010</v>
      </c>
      <c r="D118" s="66" t="e">
        <f>IF(#REF!&lt;40179,40179,IF(#REF!&gt;40543,0,#REF!))</f>
        <v>#REF!</v>
      </c>
      <c r="E118" s="67" t="e">
        <f t="shared" si="8"/>
        <v>#REF!</v>
      </c>
      <c r="F118" s="66" t="e">
        <f>IF(#REF!&gt;40543,40543,IF(#REF!&lt;40179,0,#REF!))</f>
        <v>#REF!</v>
      </c>
      <c r="G118" s="67" t="e">
        <f t="shared" si="9"/>
        <v>#REF!</v>
      </c>
      <c r="H118" s="68" t="e">
        <f t="shared" si="10"/>
        <v>#REF!</v>
      </c>
      <c r="I118" s="68" t="e">
        <f t="shared" si="11"/>
        <v>#REF!</v>
      </c>
      <c r="J118" s="69">
        <v>3.5000000000000003E-2</v>
      </c>
      <c r="K118" s="70" t="e">
        <f>ROUND((((#REF!*J118)/360)*I118)/0.05,0)*0.05</f>
        <v>#REF!</v>
      </c>
      <c r="M118" s="71">
        <v>2010</v>
      </c>
      <c r="N118" s="66" t="e">
        <f>IF(#REF!&lt;40179,40179,IF(#REF!&gt;40543,0,#REF!))</f>
        <v>#REF!</v>
      </c>
      <c r="O118" s="67" t="e">
        <f t="shared" si="12"/>
        <v>#REF!</v>
      </c>
      <c r="P118" s="66" t="e">
        <f>IF(#REF!&gt;40543,40543,IF(#REF!&lt;40179,0,#REF!))</f>
        <v>#REF!</v>
      </c>
      <c r="Q118" s="67" t="e">
        <f t="shared" si="13"/>
        <v>#REF!</v>
      </c>
      <c r="R118" s="68" t="e">
        <f t="shared" si="14"/>
        <v>#REF!</v>
      </c>
      <c r="S118" s="68" t="e">
        <f t="shared" si="15"/>
        <v>#REF!</v>
      </c>
      <c r="T118" s="69">
        <v>3.5000000000000003E-2</v>
      </c>
      <c r="U118" s="70" t="e">
        <f>ROUND((((#REF!*T118)/360)*S118)/0.05,0)*0.05</f>
        <v>#REF!</v>
      </c>
    </row>
    <row r="119" spans="3:21">
      <c r="C119" s="71">
        <v>2011</v>
      </c>
      <c r="D119" s="66" t="e">
        <f>IF(#REF!&lt;40544,40544,IF(#REF!&gt;40908,0,#REF!))</f>
        <v>#REF!</v>
      </c>
      <c r="E119" s="67" t="e">
        <f t="shared" si="8"/>
        <v>#REF!</v>
      </c>
      <c r="F119" s="66" t="e">
        <f>IF(#REF!&gt;40908,40908,IF(#REF!&lt;40544,0,#REF!))</f>
        <v>#REF!</v>
      </c>
      <c r="G119" s="67" t="e">
        <f t="shared" si="9"/>
        <v>#REF!</v>
      </c>
      <c r="H119" s="68" t="e">
        <f t="shared" si="10"/>
        <v>#REF!</v>
      </c>
      <c r="I119" s="68" t="e">
        <f t="shared" si="11"/>
        <v>#REF!</v>
      </c>
      <c r="J119" s="69">
        <v>3.5000000000000003E-2</v>
      </c>
      <c r="K119" s="70" t="e">
        <f>ROUND((((#REF!*J119)/360)*I119)/0.05,0)*0.05</f>
        <v>#REF!</v>
      </c>
      <c r="M119" s="71">
        <v>2011</v>
      </c>
      <c r="N119" s="66" t="e">
        <f>IF(#REF!&lt;40544,40544,IF(#REF!&gt;40908,0,#REF!))</f>
        <v>#REF!</v>
      </c>
      <c r="O119" s="67" t="e">
        <f t="shared" si="12"/>
        <v>#REF!</v>
      </c>
      <c r="P119" s="66" t="e">
        <f>IF(#REF!&gt;40908,40908,IF(#REF!&lt;40544,0,#REF!))</f>
        <v>#REF!</v>
      </c>
      <c r="Q119" s="67" t="e">
        <f t="shared" si="13"/>
        <v>#REF!</v>
      </c>
      <c r="R119" s="68" t="e">
        <f t="shared" si="14"/>
        <v>#REF!</v>
      </c>
      <c r="S119" s="68" t="e">
        <f t="shared" si="15"/>
        <v>#REF!</v>
      </c>
      <c r="T119" s="69">
        <v>3.5000000000000003E-2</v>
      </c>
      <c r="U119" s="70" t="e">
        <f>ROUND((((#REF!*T119)/360)*S119)/0.05,0)*0.05</f>
        <v>#REF!</v>
      </c>
    </row>
    <row r="120" spans="3:21">
      <c r="C120" s="71">
        <v>2012</v>
      </c>
      <c r="D120" s="66" t="e">
        <f>IF(#REF!&lt;40909,40909,IF(#REF!&gt;41274,0,#REF!))</f>
        <v>#REF!</v>
      </c>
      <c r="E120" s="67" t="e">
        <f t="shared" si="8"/>
        <v>#REF!</v>
      </c>
      <c r="F120" s="66" t="e">
        <f>IF(#REF!&gt;41274,41274,IF(#REF!&lt;40909,0,#REF!))</f>
        <v>#REF!</v>
      </c>
      <c r="G120" s="67" t="e">
        <f t="shared" si="9"/>
        <v>#REF!</v>
      </c>
      <c r="H120" s="68" t="e">
        <f t="shared" si="10"/>
        <v>#REF!</v>
      </c>
      <c r="I120" s="68" t="e">
        <f t="shared" si="11"/>
        <v>#REF!</v>
      </c>
      <c r="J120" s="69">
        <v>0.03</v>
      </c>
      <c r="K120" s="70" t="e">
        <f>ROUND((((#REF!*J120)/360)*I120)/0.05,0)*0.05</f>
        <v>#REF!</v>
      </c>
      <c r="M120" s="71">
        <v>2012</v>
      </c>
      <c r="N120" s="66" t="e">
        <f>IF(#REF!&lt;40909,40909,IF(#REF!&gt;41274,0,#REF!))</f>
        <v>#REF!</v>
      </c>
      <c r="O120" s="67" t="e">
        <f t="shared" si="12"/>
        <v>#REF!</v>
      </c>
      <c r="P120" s="66" t="e">
        <f>IF(#REF!&gt;41274,41274,IF(#REF!&lt;40909,0,#REF!))</f>
        <v>#REF!</v>
      </c>
      <c r="Q120" s="67" t="e">
        <f t="shared" si="13"/>
        <v>#REF!</v>
      </c>
      <c r="R120" s="68" t="e">
        <f t="shared" si="14"/>
        <v>#REF!</v>
      </c>
      <c r="S120" s="68" t="e">
        <f t="shared" si="15"/>
        <v>#REF!</v>
      </c>
      <c r="T120" s="69">
        <v>0.03</v>
      </c>
      <c r="U120" s="70" t="e">
        <f>ROUND((((#REF!*T120)/360)*S120)/0.05,0)*0.05</f>
        <v>#REF!</v>
      </c>
    </row>
    <row r="121" spans="3:21">
      <c r="C121" s="71">
        <v>2013</v>
      </c>
      <c r="D121" s="66" t="e">
        <f>IF(#REF!&lt;41275,41275,IF(#REF!&gt;41639,0,#REF!))</f>
        <v>#REF!</v>
      </c>
      <c r="E121" s="67" t="e">
        <f t="shared" si="8"/>
        <v>#REF!</v>
      </c>
      <c r="F121" s="66" t="e">
        <f>IF(#REF!&gt;41639,41639,IF(#REF!&lt;41275,0,#REF!))</f>
        <v>#REF!</v>
      </c>
      <c r="G121" s="67" t="e">
        <f t="shared" si="9"/>
        <v>#REF!</v>
      </c>
      <c r="H121" s="68" t="e">
        <f t="shared" si="10"/>
        <v>#REF!</v>
      </c>
      <c r="I121" s="68" t="e">
        <f t="shared" si="11"/>
        <v>#REF!</v>
      </c>
      <c r="J121" s="69">
        <v>0</v>
      </c>
      <c r="K121" s="70" t="e">
        <f>ROUND((((#REF!*J121)/360)*I121)/0.05,0)*0.05</f>
        <v>#REF!</v>
      </c>
      <c r="M121" s="71">
        <v>2013</v>
      </c>
      <c r="N121" s="66" t="e">
        <f>IF(#REF!&lt;41275,41275,IF(#REF!&gt;41639,0,#REF!))</f>
        <v>#REF!</v>
      </c>
      <c r="O121" s="67" t="e">
        <f t="shared" si="12"/>
        <v>#REF!</v>
      </c>
      <c r="P121" s="66" t="e">
        <f>IF(#REF!&gt;41639,41639,IF(#REF!&lt;41275,0,#REF!))</f>
        <v>#REF!</v>
      </c>
      <c r="Q121" s="67" t="e">
        <f t="shared" si="13"/>
        <v>#REF!</v>
      </c>
      <c r="R121" s="68" t="e">
        <f t="shared" si="14"/>
        <v>#REF!</v>
      </c>
      <c r="S121" s="68" t="e">
        <f t="shared" si="15"/>
        <v>#REF!</v>
      </c>
      <c r="T121" s="69">
        <v>0</v>
      </c>
      <c r="U121" s="70" t="e">
        <f>ROUND((((#REF!*T121)/360)*S121)/0.05,0)*0.05</f>
        <v>#REF!</v>
      </c>
    </row>
    <row r="122" spans="3:21">
      <c r="C122" s="71">
        <v>2014</v>
      </c>
      <c r="D122" s="66" t="e">
        <f>IF(#REF!&lt;41640,41640,IF(#REF!&gt;42004,0,#REF!))</f>
        <v>#REF!</v>
      </c>
      <c r="E122" s="67" t="e">
        <f t="shared" si="8"/>
        <v>#REF!</v>
      </c>
      <c r="F122" s="66" t="e">
        <f>IF(#REF!&gt;42004,42004,IF(#REF!&lt;41640,0,#REF!))</f>
        <v>#REF!</v>
      </c>
      <c r="G122" s="67" t="e">
        <f t="shared" si="9"/>
        <v>#REF!</v>
      </c>
      <c r="H122" s="68" t="e">
        <f t="shared" si="10"/>
        <v>#REF!</v>
      </c>
      <c r="I122" s="68" t="e">
        <f t="shared" si="11"/>
        <v>#REF!</v>
      </c>
      <c r="J122" s="69">
        <v>0</v>
      </c>
      <c r="K122" s="70" t="e">
        <f>ROUND((((#REF!*J122)/360)*I122)/0.05,0)*0.05</f>
        <v>#REF!</v>
      </c>
      <c r="M122" s="71">
        <v>2014</v>
      </c>
      <c r="N122" s="66" t="e">
        <f>IF(#REF!&lt;41640,41640,IF(#REF!&gt;42004,0,#REF!))</f>
        <v>#REF!</v>
      </c>
      <c r="O122" s="67" t="e">
        <f t="shared" si="12"/>
        <v>#REF!</v>
      </c>
      <c r="P122" s="66" t="e">
        <f>IF(#REF!&gt;42004,42004,IF(#REF!&lt;41640,0,#REF!))</f>
        <v>#REF!</v>
      </c>
      <c r="Q122" s="67" t="e">
        <f t="shared" si="13"/>
        <v>#REF!</v>
      </c>
      <c r="R122" s="68" t="e">
        <f t="shared" si="14"/>
        <v>#REF!</v>
      </c>
      <c r="S122" s="68" t="e">
        <f t="shared" si="15"/>
        <v>#REF!</v>
      </c>
      <c r="T122" s="69">
        <v>0</v>
      </c>
      <c r="U122" s="70" t="e">
        <f>ROUND((((#REF!*T122)/360)*S122)/0.05,0)*0.05</f>
        <v>#REF!</v>
      </c>
    </row>
    <row r="123" spans="3:21">
      <c r="C123" s="71">
        <v>2015</v>
      </c>
      <c r="D123" s="66" t="e">
        <f>IF(#REF!&lt;42005,42005,IF(#REF!&gt;42369,0,#REF!))</f>
        <v>#REF!</v>
      </c>
      <c r="E123" s="67" t="e">
        <f t="shared" si="8"/>
        <v>#REF!</v>
      </c>
      <c r="F123" s="66" t="e">
        <f>IF(#REF!&gt;42369,42369,IF(#REF!&lt;42005,0,#REF!))</f>
        <v>#REF!</v>
      </c>
      <c r="G123" s="67" t="e">
        <f t="shared" si="9"/>
        <v>#REF!</v>
      </c>
      <c r="H123" s="68" t="e">
        <f t="shared" si="10"/>
        <v>#REF!</v>
      </c>
      <c r="I123" s="68" t="e">
        <f t="shared" si="11"/>
        <v>#REF!</v>
      </c>
      <c r="J123" s="69">
        <v>0</v>
      </c>
      <c r="K123" s="70" t="e">
        <f>ROUND((((#REF!*J123)/360)*I123)/0.05,0)*0.05</f>
        <v>#REF!</v>
      </c>
      <c r="M123" s="71">
        <v>2015</v>
      </c>
      <c r="N123" s="66" t="e">
        <f>IF(#REF!&lt;42005,42005,IF(#REF!&gt;42369,0,#REF!))</f>
        <v>#REF!</v>
      </c>
      <c r="O123" s="67" t="e">
        <f t="shared" si="12"/>
        <v>#REF!</v>
      </c>
      <c r="P123" s="66" t="e">
        <f>IF(#REF!&gt;42369,42369,IF(#REF!&lt;42005,0,#REF!))</f>
        <v>#REF!</v>
      </c>
      <c r="Q123" s="67" t="e">
        <f t="shared" si="13"/>
        <v>#REF!</v>
      </c>
      <c r="R123" s="68" t="e">
        <f t="shared" si="14"/>
        <v>#REF!</v>
      </c>
      <c r="S123" s="68" t="e">
        <f t="shared" si="15"/>
        <v>#REF!</v>
      </c>
      <c r="T123" s="69">
        <v>0</v>
      </c>
      <c r="U123" s="70" t="e">
        <f>ROUND((((#REF!*T123)/360)*S123)/0.05,0)*0.05</f>
        <v>#REF!</v>
      </c>
    </row>
    <row r="124" spans="3:21">
      <c r="C124" s="71">
        <v>2016</v>
      </c>
      <c r="D124" s="66" t="e">
        <f>IF(#REF!&lt;42370,42370,IF(#REF!&gt;42735,0,#REF!))</f>
        <v>#REF!</v>
      </c>
      <c r="E124" s="67" t="e">
        <f t="shared" si="8"/>
        <v>#REF!</v>
      </c>
      <c r="F124" s="66" t="e">
        <f>IF(#REF!&gt;42735,42735,IF(#REF!&lt;42370,0,#REF!))</f>
        <v>#REF!</v>
      </c>
      <c r="G124" s="67" t="e">
        <f t="shared" si="9"/>
        <v>#REF!</v>
      </c>
      <c r="H124" s="68" t="e">
        <f t="shared" si="10"/>
        <v>#REF!</v>
      </c>
      <c r="I124" s="68" t="e">
        <f t="shared" si="11"/>
        <v>#REF!</v>
      </c>
      <c r="J124" s="69">
        <v>0</v>
      </c>
      <c r="K124" s="70" t="e">
        <f>ROUND((((#REF!*J124)/360)*I124)/0.05,0)*0.05</f>
        <v>#REF!</v>
      </c>
      <c r="M124" s="71">
        <v>2016</v>
      </c>
      <c r="N124" s="66" t="e">
        <f>IF(#REF!&lt;42370,42370,IF(#REF!&gt;42735,0,#REF!))</f>
        <v>#REF!</v>
      </c>
      <c r="O124" s="67" t="e">
        <f t="shared" si="12"/>
        <v>#REF!</v>
      </c>
      <c r="P124" s="66" t="e">
        <f>IF(#REF!&gt;42735,42735,IF(#REF!&lt;42370,0,#REF!))</f>
        <v>#REF!</v>
      </c>
      <c r="Q124" s="67" t="e">
        <f t="shared" si="13"/>
        <v>#REF!</v>
      </c>
      <c r="R124" s="68" t="e">
        <f t="shared" si="14"/>
        <v>#REF!</v>
      </c>
      <c r="S124" s="68" t="e">
        <f t="shared" si="15"/>
        <v>#REF!</v>
      </c>
      <c r="T124" s="69">
        <v>0</v>
      </c>
      <c r="U124" s="70" t="e">
        <f>ROUND((((#REF!*T124)/360)*S124)/0.05,0)*0.05</f>
        <v>#REF!</v>
      </c>
    </row>
    <row r="125" spans="3:21">
      <c r="C125" s="71">
        <v>2017</v>
      </c>
      <c r="D125" s="66" t="e">
        <f>IF(#REF!&lt;42736,42736,IF(#REF!&gt;43100,0,#REF!))</f>
        <v>#REF!</v>
      </c>
      <c r="E125" s="67" t="e">
        <f t="shared" si="8"/>
        <v>#REF!</v>
      </c>
      <c r="F125" s="66" t="e">
        <f>IF(#REF!&gt;43100,43100,IF(#REF!&lt;42736,0,#REF!))</f>
        <v>#REF!</v>
      </c>
      <c r="G125" s="67" t="e">
        <f t="shared" si="9"/>
        <v>#REF!</v>
      </c>
      <c r="H125" s="68" t="e">
        <f t="shared" si="10"/>
        <v>#REF!</v>
      </c>
      <c r="I125" s="68" t="e">
        <f t="shared" si="11"/>
        <v>#REF!</v>
      </c>
      <c r="J125" s="69">
        <v>0</v>
      </c>
      <c r="K125" s="70" t="e">
        <f>ROUND((((#REF!*J125)/360)*I125)/0.05,0)*0.05</f>
        <v>#REF!</v>
      </c>
      <c r="M125" s="71">
        <v>2017</v>
      </c>
      <c r="N125" s="66" t="e">
        <f>IF(#REF!&lt;42736,42736,IF(#REF!&gt;43100,0,#REF!))</f>
        <v>#REF!</v>
      </c>
      <c r="O125" s="67" t="e">
        <f t="shared" si="12"/>
        <v>#REF!</v>
      </c>
      <c r="P125" s="66" t="e">
        <f>IF(#REF!&gt;43100,43100,IF(#REF!&lt;42736,0,#REF!))</f>
        <v>#REF!</v>
      </c>
      <c r="Q125" s="67" t="e">
        <f t="shared" si="13"/>
        <v>#REF!</v>
      </c>
      <c r="R125" s="68" t="e">
        <f t="shared" si="14"/>
        <v>#REF!</v>
      </c>
      <c r="S125" s="68" t="e">
        <f t="shared" si="15"/>
        <v>#REF!</v>
      </c>
      <c r="T125" s="69">
        <v>0</v>
      </c>
      <c r="U125" s="70" t="e">
        <f>ROUND((((#REF!*T125)/360)*S125)/0.05,0)*0.05</f>
        <v>#REF!</v>
      </c>
    </row>
    <row r="126" spans="3:21">
      <c r="C126" s="71">
        <v>2018</v>
      </c>
      <c r="D126" s="66" t="e">
        <f>IF(#REF!&lt;43101,43101,IF(#REF!&gt;43465,0,#REF!))</f>
        <v>#REF!</v>
      </c>
      <c r="E126" s="67" t="e">
        <f t="shared" si="8"/>
        <v>#REF!</v>
      </c>
      <c r="F126" s="66" t="e">
        <f>IF(#REF!&gt;43465,43465,IF(#REF!&lt;43101,0,#REF!))</f>
        <v>#REF!</v>
      </c>
      <c r="G126" s="67" t="e">
        <f t="shared" si="9"/>
        <v>#REF!</v>
      </c>
      <c r="H126" s="68" t="e">
        <f t="shared" si="10"/>
        <v>#REF!</v>
      </c>
      <c r="I126" s="68" t="e">
        <f t="shared" si="11"/>
        <v>#REF!</v>
      </c>
      <c r="J126" s="69">
        <v>0</v>
      </c>
      <c r="K126" s="70" t="e">
        <f>ROUND((((#REF!*J126)/360)*I126)/0.05,0)*0.05</f>
        <v>#REF!</v>
      </c>
      <c r="M126" s="71">
        <v>2018</v>
      </c>
      <c r="N126" s="66" t="e">
        <f>IF(#REF!&lt;43101,43101,IF(#REF!&gt;43465,0,#REF!))</f>
        <v>#REF!</v>
      </c>
      <c r="O126" s="67" t="e">
        <f t="shared" si="12"/>
        <v>#REF!</v>
      </c>
      <c r="P126" s="66" t="e">
        <f>IF(#REF!&gt;43465,43465,IF(#REF!&lt;43101,0,#REF!))</f>
        <v>#REF!</v>
      </c>
      <c r="Q126" s="67" t="e">
        <f t="shared" si="13"/>
        <v>#REF!</v>
      </c>
      <c r="R126" s="68" t="e">
        <f t="shared" si="14"/>
        <v>#REF!</v>
      </c>
      <c r="S126" s="68" t="e">
        <f t="shared" si="15"/>
        <v>#REF!</v>
      </c>
      <c r="T126" s="69">
        <v>0</v>
      </c>
      <c r="U126" s="70" t="e">
        <f>ROUND((((#REF!*T126)/360)*S126)/0.05,0)*0.05</f>
        <v>#REF!</v>
      </c>
    </row>
    <row r="127" spans="3:21">
      <c r="C127" s="71">
        <v>2019</v>
      </c>
      <c r="D127" s="66" t="e">
        <f>IF(#REF!&lt;43466,43466,IF(#REF!&gt;43830,0,#REF!))</f>
        <v>#REF!</v>
      </c>
      <c r="E127" s="67" t="e">
        <f t="shared" si="8"/>
        <v>#REF!</v>
      </c>
      <c r="F127" s="66" t="e">
        <f>IF(#REF!&gt;43830,43830,IF(#REF!&lt;43466,0,#REF!))</f>
        <v>#REF!</v>
      </c>
      <c r="G127" s="67" t="e">
        <f t="shared" si="9"/>
        <v>#REF!</v>
      </c>
      <c r="H127" s="68" t="e">
        <f t="shared" si="10"/>
        <v>#REF!</v>
      </c>
      <c r="I127" s="68" t="e">
        <f t="shared" si="11"/>
        <v>#REF!</v>
      </c>
      <c r="J127" s="69">
        <v>0</v>
      </c>
      <c r="K127" s="70" t="e">
        <f>ROUND((((#REF!*J127)/360)*I127)/0.05,0)*0.05</f>
        <v>#REF!</v>
      </c>
      <c r="M127" s="71">
        <v>2019</v>
      </c>
      <c r="N127" s="66" t="e">
        <f>IF(#REF!&lt;43466,43466,IF(#REF!&gt;43830,0,#REF!))</f>
        <v>#REF!</v>
      </c>
      <c r="O127" s="67" t="e">
        <f t="shared" si="12"/>
        <v>#REF!</v>
      </c>
      <c r="P127" s="66" t="e">
        <f>IF(#REF!&gt;43830,43830,IF(#REF!&lt;43466,0,#REF!))</f>
        <v>#REF!</v>
      </c>
      <c r="Q127" s="67" t="e">
        <f t="shared" si="13"/>
        <v>#REF!</v>
      </c>
      <c r="R127" s="68" t="e">
        <f t="shared" si="14"/>
        <v>#REF!</v>
      </c>
      <c r="S127" s="68" t="e">
        <f t="shared" si="15"/>
        <v>#REF!</v>
      </c>
      <c r="T127" s="69">
        <v>0</v>
      </c>
      <c r="U127" s="70" t="e">
        <f>ROUND((((#REF!*T127)/360)*S127)/0.05,0)*0.05</f>
        <v>#REF!</v>
      </c>
    </row>
    <row r="128" spans="3:21">
      <c r="C128" s="71">
        <v>2020</v>
      </c>
      <c r="D128" s="66" t="e">
        <f>IF(#REF!&lt;43831,43831,IF(#REF!&gt;44196,0,#REF!))</f>
        <v>#REF!</v>
      </c>
      <c r="E128" s="67" t="e">
        <f t="shared" si="8"/>
        <v>#REF!</v>
      </c>
      <c r="F128" s="66" t="e">
        <f>IF(#REF!&gt;44196,44196,IF(#REF!&lt;43831,0,#REF!))</f>
        <v>#REF!</v>
      </c>
      <c r="G128" s="67" t="e">
        <f t="shared" si="9"/>
        <v>#REF!</v>
      </c>
      <c r="H128" s="68" t="e">
        <f t="shared" si="10"/>
        <v>#REF!</v>
      </c>
      <c r="I128" s="68" t="e">
        <f t="shared" si="11"/>
        <v>#REF!</v>
      </c>
      <c r="J128" s="69">
        <v>0</v>
      </c>
      <c r="K128" s="70" t="e">
        <f>ROUND((((#REF!*J128)/360)*I128)/0.05,0)*0.05</f>
        <v>#REF!</v>
      </c>
      <c r="M128" s="71">
        <v>2020</v>
      </c>
      <c r="N128" s="66" t="e">
        <f>IF(#REF!&lt;43831,43831,IF(#REF!&gt;44196,0,#REF!))</f>
        <v>#REF!</v>
      </c>
      <c r="O128" s="67" t="e">
        <f t="shared" si="12"/>
        <v>#REF!</v>
      </c>
      <c r="P128" s="66" t="e">
        <f>IF(#REF!&gt;44196,44196,IF(#REF!&lt;43831,0,#REF!))</f>
        <v>#REF!</v>
      </c>
      <c r="Q128" s="67" t="e">
        <f t="shared" si="13"/>
        <v>#REF!</v>
      </c>
      <c r="R128" s="68" t="e">
        <f t="shared" si="14"/>
        <v>#REF!</v>
      </c>
      <c r="S128" s="68" t="e">
        <f t="shared" si="15"/>
        <v>#REF!</v>
      </c>
      <c r="T128" s="69">
        <v>0</v>
      </c>
      <c r="U128" s="70" t="e">
        <f>ROUND((((#REF!*T128)/360)*S128)/0.05,0)*0.05</f>
        <v>#REF!</v>
      </c>
    </row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spans="3:21" hidden="1"/>
    <row r="146" spans="3:21" hidden="1"/>
    <row r="147" spans="3:21" hidden="1"/>
    <row r="148" spans="3:21" hidden="1"/>
    <row r="149" spans="3:21" hidden="1"/>
    <row r="150" spans="3:21" hidden="1"/>
    <row r="152" spans="3:21">
      <c r="C152" s="146" t="s">
        <v>17</v>
      </c>
      <c r="D152" s="146"/>
      <c r="E152" s="146" t="s">
        <v>14</v>
      </c>
      <c r="F152" s="146"/>
      <c r="G152" s="146" t="s">
        <v>15</v>
      </c>
      <c r="H152" s="146"/>
      <c r="I152" s="146" t="s">
        <v>16</v>
      </c>
      <c r="J152" s="146"/>
    </row>
    <row r="153" spans="3:21" ht="14.25">
      <c r="C153" s="43" t="e">
        <f>ROUNDDOWN(#REF!/100,0)*100</f>
        <v>#REF!</v>
      </c>
      <c r="D153" s="44" t="e">
        <f>ROUNDDOWN(#REF!/100,0)*100</f>
        <v>#REF!</v>
      </c>
      <c r="E153" s="45"/>
      <c r="F153" s="45"/>
      <c r="G153" s="45"/>
      <c r="H153" s="45"/>
      <c r="I153" s="46"/>
      <c r="J153" s="46"/>
      <c r="K153" s="46"/>
    </row>
    <row r="154" spans="3:21" ht="14.25">
      <c r="C154" s="47" t="e">
        <f>IF((ROUND(IF(C153&lt;=0,0,IF(C153&lt;EB!$A$4,C153*EB!$B$3,IF(C153&lt;EB!$A$17,VLOOKUP(C153,EB!$A$4:'EB'!$D$17,4)+(C153-VLOOKUP(C153,EB!$A$4:'EB'!$D$17,1))*VLOOKUP(C153,EB!$A$4:'EB'!$D$17,2),C153*EB!$B$17)))/0.05,0)*0.05)&lt;=25,0,(ROUND(IF(C153&lt;=0,0,IF(C153&lt;EB!$A$4,C153*EB!$B$3,IF(C153&lt;EB!$A$17,VLOOKUP(C153,EB!$A$4:'EB'!$D$17,4)+(C153-VLOOKUP(C153,EB!$A$4:'EB'!$D$17,1))*VLOOKUP(C153,EB!$A$4:'EB'!$D$17,2),C153*EB!$B$17)))/0.05,0)*0.05))</f>
        <v>#REF!</v>
      </c>
      <c r="D154" s="47" t="e">
        <f>IF((ROUND(IF(C153&lt;=0,0,IF(C153&lt;EB!$F$4,C153*EB!$G$3,IF(C153&lt;EB!$F$14,VLOOKUP(C153,EB!$F$4:'EB'!$I$14,4)+(C153-VLOOKUP(C153,EB!$F$4:'EB'!$I$14,1))*VLOOKUP(C153,EB!$F$4:'EB'!$I$14,2),C153*EB!$G$14)))/0.05,0)*0.05)&lt;=25,0,(ROUND(IF(C153&lt;=0,0,IF(C153&lt;EB!$F$4,C153*EB!$G$3,IF(C153&lt;EB!$F$14,VLOOKUP(C153,EB!$F$4:'EB'!$I$14,4)+(C153-VLOOKUP(C153,EB!$F$4:'EB'!$I$14,1))*VLOOKUP(C153,EB!$F$4:'EB'!$I$14,2),C153*EB!$G$14)))/0.05,0)*0.05))</f>
        <v>#REF!</v>
      </c>
      <c r="E154" s="47" t="e">
        <f>IF((ROUND(IF(C153&lt;=0,0,IF(C153&lt;EB!$A$24,C153*EB!$B$23,IF(C153&lt;EB!$A$38,VLOOKUP(C153,EB!$A$24:'EB'!$D$38,4)+(C153-VLOOKUP(C153,EB!$A$24:'EB'!$D$38,1))*VLOOKUP(C153,EB!$A$24:'EB'!$D$38,2),C153*EB!$B$38)))/0.05,0)*0.05)&lt;=25,0,(ROUND(IF(C153&lt;=0,0,IF(C153&lt;EB!$A$24,C153*EB!$B$23,IF(C153&lt;EB!$A$38,VLOOKUP(C153,EB!$A$24:'EB'!$D$38,4)+(C153-VLOOKUP(C153,EB!$A$24:'EB'!$D$38,1))*VLOOKUP(C153,EB!$A$24:'EB'!$D$38,2),C153*EB!$B$38)))/0.05,0)*0.05))</f>
        <v>#REF!</v>
      </c>
      <c r="F154" s="47" t="e">
        <f>IF((ROUND(IF(C153&lt;=0,0,IF(C153&lt;EB!$F$24,C153*EB!$G$23,IF(C153&lt;EB!$F$34,VLOOKUP(C153,EB!$F$24:'EB'!$I$34,4)+(C153-VLOOKUP(C153,EB!$F$24:'EB'!$I$34,1))*VLOOKUP(C153,EB!$F$24:'EB'!$I$34,2),C153*EB!$G$34)))/0.05,0)*0.05)&lt;=25,0,(ROUND(IF(C153&lt;=0,0,IF(C153&lt;EB!$F$24,C153*EB!$G$23,IF(C153&lt;EB!$F$34,VLOOKUP(C153,EB!$F$24:'EB'!$I$34,4)+(C153-VLOOKUP(C153,EB!$F$24:'EB'!$I$34,1))*VLOOKUP(C153,EB!$F$24:'EB'!$I$34,2),C153*EB!$G$34)))/0.05,0)*0.05))</f>
        <v>#REF!</v>
      </c>
      <c r="G154" s="47" t="e">
        <f>IF((ROUND(IF(C153&lt;=0,0,IF(C153&lt;EB!$A$45,C153*EB!$B$44,IF(C153&lt;EB!$A$58,VLOOKUP(C153,EB!$A$45:'EB'!$D$58,4)+(C153-VLOOKUP(C153,EB!$A$45:'EB'!$D$58,1))*VLOOKUP(C153,EB!$A$45:'EB'!$D$58,2),C153*EB!$B$58)))/0.05,0)*0.05)&lt;=25,0,(ROUND(IF(C153&lt;=0,0,IF(C153&lt;EB!$A$45,C153*EB!$B$44,IF(C153&lt;EB!$A$58,VLOOKUP(C153,EB!$A$45:'EB'!$D$58,4)+(C153-VLOOKUP(C153,EB!$A$45:'EB'!$D$58,1))*VLOOKUP(C153,EB!$A$45:'EB'!$D$58,2),C153*EB!$B$58)))/0.05,0)*0.05))</f>
        <v>#REF!</v>
      </c>
      <c r="H154" s="47" t="e">
        <f>IF((ROUND(IF(C153&lt;=0,0,IF(C153&lt;EB!$F$45,C153*EB!$G$44,IF(C153&lt;EB!$F$55,VLOOKUP(C153,EB!$F$45:'EB'!$I$55,4)+(C153-VLOOKUP(C153,EB!$F$45:'EB'!$I$55,1))*VLOOKUP(C153,EB!$F$45:'EB'!$I$55,2),C153*EB!$G$55)))/0.05,0)*0.05)&lt;=25,0,(ROUND(IF(C153&lt;=0,0,IF(C153&lt;EB!$F$45,C153*EB!$G$44,IF(C153&lt;EB!$F$55,VLOOKUP(C153,EB!$F$45:'EB'!$I$55,4)+(C153-VLOOKUP(C153,EB!$F$45:'EB'!$I$55,1))*VLOOKUP(C153,EB!$F$45:'EB'!$I$55,2),C153*EB!$G$55)))/0.05,0)*0.05))</f>
        <v>#REF!</v>
      </c>
      <c r="I154" s="48" t="e">
        <f>IF((ROUND(IF(C153&lt;=0,0,IF(C153&lt;EB!$A$65,C153*EB!$B$64,IF(C153&lt;EB!$A$78,VLOOKUP(C153,EB!$A$65:'EB'!$D$78,4)+(C153-VLOOKUP(C153,EB!$A$65:'EB'!$D$78,1))*VLOOKUP(C153,EB!$A$65:'EB'!$D$78,2),C153*EB!$B$78)))/0.05,0)*0.05)&lt;=25,0,(ROUND(IF(C153&lt;=0,0,IF(C153&lt;EB!$A$65,C153*EB!$B$64,IF(C153&lt;EB!$A$78,VLOOKUP(C153,EB!$A$65:'EB'!$D$78,4)+(C153-VLOOKUP(C153,EB!$A$65:'EB'!$D$78,1))*VLOOKUP(C153,EB!$A$65:'EB'!$D$78,2),C153*EB!$B$78)))/0.05,0)*0.05))</f>
        <v>#REF!</v>
      </c>
      <c r="J154" s="48" t="e">
        <f>IF((ROUND(IF(C153&lt;=0,0,IF(C153&lt;EB!$F$65,C153*EB!$G$64,IF(C153&lt;EB!$F$75,VLOOKUP(C153,EB!$F$65:'EB'!$I$75,4)+(C153-VLOOKUP(C153,EB!$F$65:'EB'!$I$75,1))*VLOOKUP(C153,EB!$F$65:'EB'!$I$75,2),C153*EB!$G$75)))/0.05,0)*0.05)&lt;=25,0,(ROUND(IF(C153&lt;=0,0,IF(C153&lt;EB!$F$65,C153*EB!$G$64,IF(C153&lt;EB!$F$75,VLOOKUP(C153,EB!$F$65:'EB'!$I$75,4)+(C153-VLOOKUP(C153,EB!$F$65:'EB'!$I$75,1))*VLOOKUP(C153,EB!$F$65:'EB'!$I$75,2),C153*EB!$G$75)))/0.05,0)*0.05))</f>
        <v>#REF!</v>
      </c>
      <c r="K154" s="49"/>
    </row>
    <row r="155" spans="3:21" ht="14.25">
      <c r="C155" s="50" t="e">
        <f>IF((ROUND(IF(D153&lt;=0,0,IF(D153&lt;EB!$A$4,D153*EB!$B$3,IF(D153&lt;EB!$A$17,VLOOKUP(D153,EB!$A$4:'EB'!$D$17,4)+(D153-VLOOKUP(D153,EB!$A$4:'EB'!$D$17,1))*VLOOKUP(D153,EB!$A$4:'EB'!$D$17,2),D153*EB!$B$17)))/0.05,0)*0.05)&lt;=25,0,(ROUND(IF(D153&lt;=0,0,IF(D153&lt;EB!$A$4,D153*EB!$B$3,IF(D153&lt;EB!$A$17,VLOOKUP(D153,EB!$A$4:'EB'!$D$17,4)+(D153-VLOOKUP(D153,EB!$A$4:'EB'!$D$17,1))*VLOOKUP(D153,EB!$A$4:'EB'!$D$17,2),D153*EB!$B$17)))/0.05,0)*0.05))</f>
        <v>#REF!</v>
      </c>
      <c r="D155" s="50" t="e">
        <f>IF((ROUND(IF(D153&lt;=0,0,IF(D153&lt;EB!$F$4,D153*EB!$G$3,IF(D153&lt;EB!$F$14,VLOOKUP(D153,EB!$F$4:'EB'!$I$14,4)+(D153-VLOOKUP(D153,EB!$F$4:'EB'!$I$14,1))*VLOOKUP(D153,EB!$F$4:'EB'!$I$14,2),D153*EB!$G$14)))/0.05,0)*0.05)&lt;=25,0,(ROUND(IF(D153&lt;=0,0,IF(D153&lt;EB!$F$4,D153*EB!$G$3,IF(D153&lt;EB!$F$14,VLOOKUP(D153,EB!$F$4:'EB'!$I$14,4)+(D153-VLOOKUP(D153,EB!$F$4:'EB'!$I$14,1))*VLOOKUP(D153,EB!$F$4:'EB'!$I$14,2),D153*EB!$G$14)))/0.05,0)*0.05))</f>
        <v>#REF!</v>
      </c>
      <c r="E155" s="50" t="e">
        <f>IF((ROUND(IF(D153&lt;=0,0,IF(D153&lt;EB!$A$24,D153*EB!$B$23,IF(D153&lt;EB!$A$38,VLOOKUP(D153,EB!$A$24:'EB'!$D$38,4)+(D153-VLOOKUP(D153,EB!$A$24:'EB'!$D$38,1))*VLOOKUP(D153,EB!$A$24:'EB'!$D$38,2),D153*EB!$B$38)))/0.05,0)*0.05)&lt;=25,0,(ROUND(IF(D153&lt;=0,0,IF(D153&lt;EB!$A$24,D153*EB!$B$23,IF(D153&lt;EB!$A$38,VLOOKUP(D153,EB!$A$24:'EB'!$D$38,4)+(D153-VLOOKUP(D153,EB!$A$24:'EB'!$D$38,1))*VLOOKUP(D153,EB!$A$24:'EB'!$D$38,2),D153*EB!$B$38)))/0.05,0)*0.05))</f>
        <v>#REF!</v>
      </c>
      <c r="F155" s="50" t="e">
        <f>IF((ROUND(IF(D153&lt;=0,0,IF(D153&lt;EB!$F$24,D153*EB!$G$23,IF(D153&lt;EB!$F$34,VLOOKUP(D153,EB!$F$24:'EB'!$I$34,4)+(D153-VLOOKUP(D153,EB!$F$24:'EB'!$I$34,1))*VLOOKUP(D153,EB!$F$24:'EB'!$I$34,2),D153*EB!$G$34)))/0.05,0)*0.05)&lt;=25,0,(ROUND(IF(D153&lt;=0,0,IF(D153&lt;EB!$F$24,D153*EB!$G$23,IF(D153&lt;EB!$F$34,VLOOKUP(D153,EB!$F$24:'EB'!$I$34,4)+(D153-VLOOKUP(D153,EB!$F$24:'EB'!$I$34,1))*VLOOKUP(D153,EB!$F$24:'EB'!$I$34,2),D153*EB!$G$34)))/0.05,0)*0.05))</f>
        <v>#REF!</v>
      </c>
      <c r="G155" s="50" t="e">
        <f>IF((ROUND(IF(D153&lt;=0,0,IF(D153&lt;EB!$A$45,D153*EB!$B$44,IF(D153&lt;EB!$A$58,VLOOKUP(D153,EB!$A$45:'EB'!$D$58,4)+(D153-VLOOKUP(D153,EB!$A$45:'EB'!$D$58,1))*VLOOKUP(D153,EB!$A$45:'EB'!$D$58,2),D153*EB!$B$58)))/0.05,0)*0.05)&lt;=25,0,(ROUND(IF(D153&lt;=0,0,IF(D153&lt;EB!$A$45,D153*EB!$B$44,IF(D153&lt;EB!$A$58,VLOOKUP(D153,EB!$A$45:'EB'!$D$58,4)+(D153-VLOOKUP(D153,EB!$A$45:'EB'!$D$58,1))*VLOOKUP(D153,EB!$A$45:'EB'!$D$58,2),D153*EB!$B$58)))/0.05,0)*0.05))</f>
        <v>#REF!</v>
      </c>
      <c r="H155" s="50" t="e">
        <f>IF((ROUND(IF(D153&lt;=0,0,IF(D153&lt;EB!$F$45,D153*EB!$G$44,IF(D153&lt;EB!$F$55,VLOOKUP(D153,EB!$F$45:'EB'!$I$55,4)+(D153-VLOOKUP(D153,EB!$F$45:'EB'!$I$55,1))*VLOOKUP(D153,EB!$F$45:'EB'!$I$55,2),D153*EB!$G$55)))/0.05,0)*0.05)&lt;=25,0,(ROUND(IF(D153&lt;=0,0,IF(D153&lt;EB!$F$45,D153*EB!$G$44,IF(D153&lt;EB!$F$55,VLOOKUP(D153,EB!$F$45:'EB'!$I$55,4)+(D153-VLOOKUP(D153,EB!$F$45:'EB'!$I$55,1))*VLOOKUP(D153,EB!$F$45:'EB'!$I$55,2),D153*EB!$G$55)))/0.05,0)*0.05))</f>
        <v>#REF!</v>
      </c>
      <c r="I155" s="51" t="e">
        <f>IF((ROUND(IF(D153&lt;=0,0,IF(D153&lt;EB!$A$65,D153*EB!$B$64,IF(D153&lt;EB!$A$78,VLOOKUP(D153,EB!$A$65:'EB'!$D$78,4)+(D153-VLOOKUP(D153,EB!$A$65:'EB'!$D$78,1))*VLOOKUP(D153,EB!$A$65:'EB'!$D$78,2),D153*EB!$B$78)))/0.05,0)*0.05)&lt;=25,0,(ROUND(IF(D153&lt;=0,0,IF(D153&lt;EB!$A$65,D153*EB!$B$64,IF(D153&lt;EB!$A$78,VLOOKUP(D153,EB!$A$65:'EB'!$D$78,4)+(D153-VLOOKUP(D153,EB!$A$65:'EB'!$D$78,1))*VLOOKUP(D153,EB!$A$65:'EB'!$D$78,2),D153*EB!$B$78)))/0.05,0)*0.05))</f>
        <v>#REF!</v>
      </c>
      <c r="J155" s="51" t="e">
        <f>IF((ROUND(IF(D153&lt;=0,0,IF(D153&lt;EB!$F$65,D153*EB!$G$64,IF(D153&lt;EB!$F$75,VLOOKUP(D153,EB!$F$65:'EB'!$I$75,4)+(D153-VLOOKUP(D153,EB!$F$65:'EB'!$I$75,1))*VLOOKUP(D153,EB!$F$65:'EB'!$I$75,2),D153*EB!$G$75)))/0.05,0)*0.05)&lt;=25,0,(ROUND(IF(D153&lt;=0,0,IF(D153&lt;EB!$F$65,D153*EB!$G$64,IF(D153&lt;EB!$F$75,VLOOKUP(D153,EB!$F$65:'EB'!$I$75,4)+(D153-VLOOKUP(D153,EB!$F$65:'EB'!$I$75,1))*VLOOKUP(D153,EB!$F$65:'EB'!$I$75,2),D153*EB!$G$75)))/0.05,0)*0.05))</f>
        <v>#REF!</v>
      </c>
      <c r="K155" s="46"/>
    </row>
    <row r="156" spans="3:21" ht="14.25" hidden="1">
      <c r="C156" s="52" t="e">
        <f>ROUNDDOWN(#REF!/100,0)*100</f>
        <v>#REF!</v>
      </c>
      <c r="D156" s="53" t="e">
        <f>ROUNDDOWN(#REF!/100,0)*100</f>
        <v>#REF!</v>
      </c>
      <c r="I156" s="49"/>
      <c r="J156" s="49"/>
      <c r="K156" s="49"/>
    </row>
    <row r="157" spans="3:21" ht="14.25" hidden="1">
      <c r="C157" s="54" t="e">
        <f>IF((ROUND(IF(C156&lt;=0,0,IF(C156&lt;EB!$A$4,C156*EB!$B$3,IF(C156&lt;EB!$A$17,VLOOKUP(C156,EB!$A$4:'EB'!$D$17,4)+(C156-VLOOKUP(C156,EB!$A$4:'EB'!$D$17,1))*VLOOKUP(C156,EB!$A$4:'EB'!$D$17,2),C156*EB!$B$17)))/0.05,0)*0.05)&lt;=25,0,(ROUND(IF(C156&lt;=0,0,IF(C156&lt;EB!$A$4,C156*EB!$B$3,IF(C156&lt;EB!$A$17,VLOOKUP(C156,EB!$A$4:'EB'!$D$17,4)+(C156-VLOOKUP(C156,EB!$A$4:'EB'!$D$17,1))*VLOOKUP(C156,EB!$A$4:'EB'!$D$17,2),C156*EB!$B$17)))/0.05,0)*0.05))</f>
        <v>#REF!</v>
      </c>
      <c r="D157" s="54" t="e">
        <f>IF((ROUND(IF(C156&lt;=0,0,IF(C156&lt;EB!$F$4,C156*EB!$G$3,IF(C156&lt;EB!$F$14,VLOOKUP(C156,EB!$F$4:'EB'!$I$14,4)+(C156-VLOOKUP(C156,EB!$F$4:'EB'!$I$14,1))*VLOOKUP(C156,EB!$F$4:'EB'!$I$14,2),C156*EB!$G$14)))/0.05,0)*0.05)&lt;=25,0,(ROUND(IF(C156&lt;=0,0,IF(C156&lt;EB!$F$4,C156*EB!$G$3,IF(C156&lt;EB!$F$14,VLOOKUP(C156,EB!$F$4:'EB'!$I$14,4)+(C156-VLOOKUP(C156,EB!$F$4:'EB'!$I$14,1))*VLOOKUP(C156,EB!$F$4:'EB'!$I$14,2),C156*EB!$G$14)))/0.05,0)*0.05))</f>
        <v>#REF!</v>
      </c>
      <c r="E157" s="54" t="e">
        <f>IF((ROUND(IF(C156&lt;=0,0,IF(C156&lt;EB!$A$24,C156*EB!$B$23,IF(C156&lt;EB!$A$38,VLOOKUP(C156,EB!$A$24:'EB'!$D$38,4)+(C156-VLOOKUP(C156,EB!$A$24:'EB'!$D$38,1))*VLOOKUP(C156,EB!$A$24:'EB'!$D$38,2),C156*EB!$B$38)))/0.05,0)*0.05)&lt;=25,0,(ROUND(IF(C156&lt;=0,0,IF(C156&lt;EB!$A$24,C156*EB!$B$23,IF(C156&lt;EB!$A$38,VLOOKUP(C156,EB!$A$24:'EB'!$D$38,4)+(C156-VLOOKUP(C156,EB!$A$24:'EB'!$D$38,1))*VLOOKUP(C156,EB!$A$24:'EB'!$D$38,2),C156*EB!$B$38)))/0.05,0)*0.05))</f>
        <v>#REF!</v>
      </c>
      <c r="F157" s="54" t="e">
        <f>IF((ROUND(IF(C156&lt;=0,0,IF(C156&lt;EB!$F$24,C156*EB!$G$23,IF(C156&lt;EB!$F$34,VLOOKUP(C156,EB!$F$24:'EB'!$I$34,4)+(C156-VLOOKUP(C156,EB!$F$24:'EB'!$I$34,1))*VLOOKUP(C156,EB!$F$24:'EB'!$I$34,2),C156*EB!$G$34)))/0.05,0)*0.05)&lt;=25,0,(ROUND(IF(C156&lt;=0,0,IF(C156&lt;EB!$F$24,C156*EB!$G$23,IF(C156&lt;EB!$F$34,VLOOKUP(C156,EB!$F$24:'EB'!$I$34,4)+(C156-VLOOKUP(C156,EB!$F$24:'EB'!$I$34,1))*VLOOKUP(C156,EB!$F$24:'EB'!$I$34,2),C156*EB!$G$34)))/0.05,0)*0.05))</f>
        <v>#REF!</v>
      </c>
      <c r="G157" s="54" t="e">
        <f>IF((ROUND(IF(C156&lt;=0,0,IF(C156&lt;EB!$A$45,C156*EB!$B$44,IF(C156&lt;EB!$A$58,VLOOKUP(C156,EB!$A$45:'EB'!$D$58,4)+(C156-VLOOKUP(C156,EB!$A$45:'EB'!$D$58,1))*VLOOKUP(C156,EB!$A$45:'EB'!$D$58,2),C156*EB!$B$58)))/0.05,0)*0.05)&lt;=25,0,(ROUND(IF(C156&lt;=0,0,IF(C156&lt;EB!$A$45,C156*EB!$B$44,IF(C156&lt;EB!$A$58,VLOOKUP(C156,EB!$A$45:'EB'!$D$58,4)+(C156-VLOOKUP(C156,EB!$A$45:'EB'!$D$58,1))*VLOOKUP(C156,EB!$A$45:'EB'!$D$58,2),C156*EB!$B$58)))/0.05,0)*0.05))</f>
        <v>#REF!</v>
      </c>
      <c r="H157" s="54" t="e">
        <f>IF((ROUND(IF(C156&lt;=0,0,IF(C156&lt;EB!$F$45,C156*EB!$G$44,IF(C156&lt;EB!$F$55,VLOOKUP(C156,EB!$F$45:'EB'!$I$55,4)+(C156-VLOOKUP(C156,EB!$F$45:'EB'!$I$55,1))*VLOOKUP(C156,EB!$F$45:'EB'!$I$55,2),C156*EB!$G$55)))/0.05,0)*0.05)&lt;=25,0,(ROUND(IF(C156&lt;=0,0,IF(C156&lt;EB!$F$45,C156*EB!$G$44,IF(C156&lt;EB!$F$55,VLOOKUP(C156,EB!$F$45:'EB'!$I$55,4)+(C156-VLOOKUP(C156,EB!$F$45:'EB'!$I$55,1))*VLOOKUP(C156,EB!$F$45:'EB'!$I$55,2),C156*EB!$G$55)))/0.05,0)*0.05))</f>
        <v>#REF!</v>
      </c>
      <c r="I157" s="55" t="e">
        <f>IF((ROUND(IF(C156&lt;=0,0,IF(C156&lt;EB!$A$65,C156*EB!$B$64,IF(C156&lt;EB!$A$78,VLOOKUP(C156,EB!$A$65:'EB'!$D$78,4)+(C156-VLOOKUP(C156,EB!$A$65:'EB'!$D$78,1))*VLOOKUP(C156,EB!$A$65:'EB'!$D$78,2),C156*EB!$B$78)))/0.05,0)*0.05)&lt;=25,0,(ROUND(IF(C156&lt;=0,0,IF(C156&lt;EB!$A$65,C156*EB!$B$64,IF(C156&lt;EB!$A$78,VLOOKUP(C156,EB!$A$65:'EB'!$D$78,4)+(C156-VLOOKUP(C156,EB!$A$65:'EB'!$D$78,1))*VLOOKUP(C156,EB!$A$65:'EB'!$D$78,2),C156*EB!$B$78)))/0.05,0)*0.05))</f>
        <v>#REF!</v>
      </c>
      <c r="J157" s="55" t="e">
        <f>IF((ROUND(IF(C156&lt;=0,0,IF(C156&lt;EB!$F$65,C156*EB!$G$64,IF(C156&lt;EB!$F$75,VLOOKUP(C156,EB!$F$65:'EB'!$I$75,4)+(C156-VLOOKUP(C156,EB!$F$65:'EB'!$I$75,1))*VLOOKUP(C156,EB!$F$65:'EB'!$I$75,2),C156*EB!$G$75)))/0.05,0)*0.05)&lt;=25,0,(ROUND(IF(C156&lt;=0,0,IF(C156&lt;EB!$F$65,C156*EB!$G$64,IF(C156&lt;EB!$F$75,VLOOKUP(C156,EB!$F$65:'EB'!$I$75,4)+(C156-VLOOKUP(C156,EB!$F$65:'EB'!$I$75,1))*VLOOKUP(C156,EB!$F$65:'EB'!$I$75,2),C156*EB!$G$75)))/0.05,0)*0.05))</f>
        <v>#REF!</v>
      </c>
      <c r="K157" s="46"/>
    </row>
    <row r="158" spans="3:21" ht="14.25" hidden="1">
      <c r="C158" s="56" t="e">
        <f>IF((ROUND(IF(D156&lt;=0,0,IF(D156&lt;EB!$A$4,D156*EB!$B$3,IF(D156&lt;EB!$A$17,VLOOKUP(D156,EB!$A$4:'EB'!$D$17,4)+(D156-VLOOKUP(D156,EB!$A$4:'EB'!$D$17,1))*VLOOKUP(D156,EB!$A$4:'EB'!$D$17,2),D156*EB!$B$17)))/0.05,0)*0.05)&lt;=25,0,(ROUND(IF(D156&lt;=0,0,IF(D156&lt;EB!$A$4,D156*EB!$B$3,IF(D156&lt;EB!$A$17,VLOOKUP(D156,EB!$A$4:'EB'!$D$17,4)+(D156-VLOOKUP(D156,EB!$A$4:'EB'!$D$17,1))*VLOOKUP(D156,EB!$A$4:'EB'!$D$17,2),$D156*EB!$B$17)))/0.05,0)*0.05))</f>
        <v>#REF!</v>
      </c>
      <c r="D158" s="56" t="e">
        <f>IF((ROUND(IF(D156&lt;=0,0,IF(D156&lt;EB!$F$4,D156*EB!$G$3,IF(D156&lt;EB!$F$14,VLOOKUP(D156,EB!$F$4:'EB'!$I$14,4)+(D156-VLOOKUP(D156,EB!$F$4:'EB'!$I$14,1))*VLOOKUP(D156,EB!$F$4:'EB'!$I$14,2),D156*EB!$G$14)))/0.05,0)*0.05)&lt;=25,0,(ROUND(IF(D156&lt;=0,0,IF(D156&lt;EB!$F$4,D156*EB!$G$3,IF(D156&lt;EB!$F$14,VLOOKUP(D156,EB!$F$4:'EB'!$I$14,4)+(D156-VLOOKUP(D156,EB!$F$4:'EB'!$I$14,1))*VLOOKUP(D156,EB!$F$4:'EB'!$I$14,2),D156*EB!$G$14)))/0.05,0)*0.05))</f>
        <v>#REF!</v>
      </c>
      <c r="E158" s="56" t="e">
        <f>IF((ROUND(IF(D156&lt;=0,0,IF(D156&lt;EB!$A$24,D156*EB!$B$23,IF(D156&lt;EB!$A$38,VLOOKUP(D156,EB!$A$24:'EB'!$D$38,4)+(D156-VLOOKUP(D156,EB!$A$24:'EB'!$D$38,1))*VLOOKUP(D156,EB!$A$24:'EB'!$D$38,2),D156*EB!$B$38)))/0.05,0)*0.05)&lt;=25,0,(ROUND(IF(D156&lt;=0,0,IF(D156&lt;EB!$A$24,D156*EB!$B$23,IF(D156&lt;EB!$A$38,VLOOKUP(D156,EB!$A$24:'EB'!$D$38,4)+(D156-VLOOKUP(D156,EB!$A$24:'EB'!$D$38,1))*VLOOKUP(D156,EB!$A$24:'EB'!$D$38,2),D156*EB!$B$38)))/0.05,0)*0.05))</f>
        <v>#REF!</v>
      </c>
      <c r="F158" s="56" t="e">
        <f>IF((ROUND(IF(D156&lt;=0,0,IF(D156&lt;EB!$F$24,D156*EB!$G$23,IF(D156&lt;EB!$F$34,VLOOKUP(D156,EB!$F$24:'EB'!$I$34,4)+(D156-VLOOKUP(D156,EB!$F$24:'EB'!$I$34,1))*VLOOKUP(D156,EB!$F$24:'EB'!$I$34,2),D156*EB!$G$34)))/0.05,0)*0.05)&lt;=25,0,(ROUND(IF(D156&lt;=0,0,IF(D156&lt;EB!$F$24,D156*EB!$G$23,IF(D156&lt;EB!$F$34,VLOOKUP(D156,EB!$F$24:'EB'!$I$34,4)+(D156-VLOOKUP(D156,EB!$F$24:'EB'!$I$34,1))*VLOOKUP(D156,EB!$F$24:'EB'!$I$34,2),D156*EB!$G$34)))/0.05,0)*0.05))</f>
        <v>#REF!</v>
      </c>
      <c r="G158" s="56" t="e">
        <f>IF((ROUND(IF(D156&lt;=0,0,IF(D156&lt;EB!$A$45,D156*EB!$B$44,IF(D156&lt;EB!$A$58,VLOOKUP(D156,EB!$A$45:'EB'!$D$58,4)+(D156-VLOOKUP(D156,EB!$A$45:'EB'!$D$58,1))*VLOOKUP(D156,EB!$A$45:'EB'!$D$58,2),D156*EB!$B$58)))/0.05,0)*0.05)&lt;=25,0,(ROUND(IF(D156&lt;=0,0,IF(D156&lt;EB!$A$45,D156*EB!$B$44,IF(D156&lt;EB!$A$58,VLOOKUP(D156,EB!$A$45:'EB'!$D$58,4)+(D156-VLOOKUP(D156,EB!$A$45:'EB'!$D$58,1))*VLOOKUP(D156,EB!$A$45:'EB'!$D$58,2),D156*EB!$B$58)))/0.05,0)*0.05))</f>
        <v>#REF!</v>
      </c>
      <c r="H158" s="56" t="e">
        <f>IF((ROUND(IF(D156&lt;=0,0,IF(D156&lt;EB!$F$45,D156*EB!$G$44,IF(D156&lt;EB!$F$55,VLOOKUP(D156,EB!$F$45:'EB'!$I$55,4)+(D156-VLOOKUP(D156,EB!$F$45:'EB'!$I$55,1))*VLOOKUP(D156,EB!$F$45:'EB'!$I$55,2),D156*EB!$G$55)))/0.05,0)*0.05)&lt;=25,0,(ROUND(IF(D156&lt;=0,0,IF(D156&lt;EB!$F$45,D156*EB!$G$44,IF(D156&lt;EB!$F$55,VLOOKUP(D156,EB!$F$45:'EB'!$I$55,4)+(D156-VLOOKUP(D156,EB!$F$45:'EB'!$I$55,1))*VLOOKUP(D156,EB!$F$45:'EB'!$I$55,2),D156*EB!$G$55)))/0.05,0)*0.05))</f>
        <v>#REF!</v>
      </c>
      <c r="I158" s="57" t="e">
        <f>IF((ROUND(IF(D156&lt;=0,0,IF(D156&lt;EB!$A$65,D156*EB!$B$64,IF(D156&lt;EB!$A$78,VLOOKUP(D156,EB!$A$65:'EB'!$D$78,4)+(D156-VLOOKUP(D156,EB!$A$65:'EB'!$D$78,1))*VLOOKUP(D156,EB!$A$65:'EB'!$D$78,2),D156*EB!$B$78)))/0.05,0)*0.05)&lt;=25,0,(ROUND(IF(D156&lt;=0,0,IF(D156&lt;EB!$A$65,D156*EB!$B$64,IF(D156&lt;EB!$A$78,VLOOKUP(D156,EB!$A$65:'EB'!$D$78,4)+(D156-VLOOKUP(D156,EB!$A$65:'EB'!$D$78,1))*VLOOKUP(D156,EB!$A$65:'EB'!$D$78,2),D156*EB!$B$78)))/0.05,0)*0.05))</f>
        <v>#REF!</v>
      </c>
      <c r="J158" s="57" t="e">
        <f>IF((ROUND(IF(D156&lt;=0,0,IF(D156&lt;EB!$F$65,D156*EB!$G$64,IF(D156&lt;EB!$F$75,VLOOKUP(D156,EB!$F$65:'EB'!$I$75,4)+(D156-VLOOKUP(D156,EB!$F$65:'EB'!$I$75,1))*VLOOKUP(D156,EB!$F$65:'EB'!$I$75,2),D156*EB!$G$75)))/0.05,0)*0.05)&lt;=25,0,(ROUND(IF(D156&lt;=0,0,IF(D156&lt;EB!$F$65,D156*EB!$G$64,IF(D156&lt;EB!$F$75,VLOOKUP(D156,EB!$F$65:'EB'!$I$75,4)+(D156-VLOOKUP(D156,EB!$F$65:'EB'!$I$75,1))*VLOOKUP(D156,EB!$F$65:'EB'!$I$75,2),D156*EB!$G$75)))/0.05,0)*0.05))</f>
        <v>#REF!</v>
      </c>
      <c r="K158" s="46"/>
    </row>
    <row r="159" spans="3:21" ht="14.25">
      <c r="C159" s="58"/>
      <c r="D159" s="45"/>
      <c r="E159" s="45"/>
      <c r="F159" s="45"/>
      <c r="G159" s="45"/>
      <c r="H159" s="45"/>
      <c r="I159" s="46"/>
      <c r="J159" s="46"/>
      <c r="K159" s="46"/>
    </row>
    <row r="160" spans="3:21">
      <c r="C160" s="59"/>
      <c r="D160" s="60"/>
      <c r="E160" s="61"/>
      <c r="F160" s="60"/>
      <c r="G160" s="61"/>
      <c r="H160" s="62"/>
      <c r="I160" s="62"/>
      <c r="J160" s="63"/>
      <c r="K160" s="64" t="e">
        <f>SUM(K162:K187)</f>
        <v>#REF!</v>
      </c>
      <c r="M160" s="59"/>
      <c r="N160" s="60"/>
      <c r="O160" s="61"/>
      <c r="P160" s="60"/>
      <c r="Q160" s="61"/>
      <c r="R160" s="62"/>
      <c r="S160" s="62"/>
      <c r="T160" s="63"/>
      <c r="U160" s="64" t="e">
        <f>SUM(U162:U187)</f>
        <v>#REF!</v>
      </c>
    </row>
    <row r="161" spans="3:21">
      <c r="C161" s="65"/>
      <c r="D161" s="66"/>
      <c r="E161" s="67"/>
      <c r="F161" s="66"/>
      <c r="G161" s="67"/>
      <c r="H161" s="68"/>
      <c r="I161" s="68"/>
      <c r="J161" s="69"/>
      <c r="K161" s="70"/>
      <c r="M161" s="65"/>
      <c r="N161" s="66"/>
      <c r="O161" s="67"/>
      <c r="P161" s="66"/>
      <c r="Q161" s="67"/>
      <c r="R161" s="68"/>
      <c r="S161" s="68"/>
      <c r="T161" s="69"/>
      <c r="U161" s="70"/>
    </row>
    <row r="162" spans="3:21">
      <c r="C162" s="65">
        <v>1995</v>
      </c>
      <c r="D162" s="66" t="e">
        <f>IF(#REF!&lt;34700,34700,IF(#REF!&gt;35064,0,#REF!))</f>
        <v>#REF!</v>
      </c>
      <c r="E162" s="67" t="e">
        <f t="shared" ref="E162:E187" si="16">D162</f>
        <v>#REF!</v>
      </c>
      <c r="F162" s="66" t="e">
        <f>IF(#REF!&gt;35064,35064,IF(#REF!&lt;34700,0,#REF!))</f>
        <v>#REF!</v>
      </c>
      <c r="G162" s="67" t="e">
        <f t="shared" ref="G162:G187" si="17">F162</f>
        <v>#REF!</v>
      </c>
      <c r="H162" s="68" t="e">
        <f t="shared" ref="H162:H187" si="18">DAYS360(E162,G162+1,FALSE)</f>
        <v>#REF!</v>
      </c>
      <c r="I162" s="68" t="e">
        <f t="shared" ref="I162:I187" si="19">IF(H162&lt;1,0,IF(H162&gt;360,0,H162))</f>
        <v>#REF!</v>
      </c>
      <c r="J162" s="69">
        <v>0.05</v>
      </c>
      <c r="K162" s="70" t="e">
        <f>ROUND((((#REF!*J162)/360)*I162)/0.05,0)*0.05</f>
        <v>#REF!</v>
      </c>
      <c r="M162" s="65">
        <v>1995</v>
      </c>
      <c r="N162" s="66" t="e">
        <f>IF(#REF!&lt;34700,34700,IF(#REF!&gt;35064,0,#REF!))</f>
        <v>#REF!</v>
      </c>
      <c r="O162" s="67" t="e">
        <f t="shared" ref="O162:O187" si="20">N162</f>
        <v>#REF!</v>
      </c>
      <c r="P162" s="66" t="e">
        <f>IF(#REF!&gt;35064,35064,IF(#REF!&lt;34700,0,#REF!))</f>
        <v>#REF!</v>
      </c>
      <c r="Q162" s="67" t="e">
        <f t="shared" ref="Q162:Q187" si="21">P162</f>
        <v>#REF!</v>
      </c>
      <c r="R162" s="68" t="e">
        <f t="shared" ref="R162:R187" si="22">DAYS360(O162,Q162+1,FALSE)</f>
        <v>#REF!</v>
      </c>
      <c r="S162" s="68" t="e">
        <f t="shared" ref="S162:S187" si="23">IF(R162&lt;1,0,IF(R162&gt;360,0,R162))</f>
        <v>#REF!</v>
      </c>
      <c r="T162" s="69">
        <v>0.05</v>
      </c>
      <c r="U162" s="70" t="e">
        <f>ROUND((((#REF!*T162)/360)*S162)/0.05,0)*0.05</f>
        <v>#REF!</v>
      </c>
    </row>
    <row r="163" spans="3:21">
      <c r="C163" s="65">
        <v>1996</v>
      </c>
      <c r="D163" s="66" t="e">
        <f>IF(#REF!&lt;35065,35065,IF(#REF!&gt;35430,0,#REF!))</f>
        <v>#REF!</v>
      </c>
      <c r="E163" s="67" t="e">
        <f t="shared" si="16"/>
        <v>#REF!</v>
      </c>
      <c r="F163" s="66" t="e">
        <f>IF(#REF!&gt;35430,35430,IF(#REF!&lt;35065,0,#REF!))</f>
        <v>#REF!</v>
      </c>
      <c r="G163" s="67" t="e">
        <f t="shared" si="17"/>
        <v>#REF!</v>
      </c>
      <c r="H163" s="68" t="e">
        <f t="shared" si="18"/>
        <v>#REF!</v>
      </c>
      <c r="I163" s="68" t="e">
        <f t="shared" si="19"/>
        <v>#REF!</v>
      </c>
      <c r="J163" s="69">
        <v>0.05</v>
      </c>
      <c r="K163" s="70" t="e">
        <f>ROUND((((#REF!*J163)/360)*I163)/0.05,0)*0.05</f>
        <v>#REF!</v>
      </c>
      <c r="M163" s="65">
        <v>1996</v>
      </c>
      <c r="N163" s="66" t="e">
        <f>IF(#REF!&lt;35065,35065,IF(#REF!&gt;35430,0,#REF!))</f>
        <v>#REF!</v>
      </c>
      <c r="O163" s="67" t="e">
        <f t="shared" si="20"/>
        <v>#REF!</v>
      </c>
      <c r="P163" s="66" t="e">
        <f>IF(#REF!&gt;35430,35430,IF(#REF!&lt;35065,0,#REF!))</f>
        <v>#REF!</v>
      </c>
      <c r="Q163" s="67" t="e">
        <f t="shared" si="21"/>
        <v>#REF!</v>
      </c>
      <c r="R163" s="68" t="e">
        <f t="shared" si="22"/>
        <v>#REF!</v>
      </c>
      <c r="S163" s="68" t="e">
        <f t="shared" si="23"/>
        <v>#REF!</v>
      </c>
      <c r="T163" s="69">
        <v>0.05</v>
      </c>
      <c r="U163" s="70" t="e">
        <f>ROUND((((#REF!*T163)/360)*S163)/0.05,0)*0.05</f>
        <v>#REF!</v>
      </c>
    </row>
    <row r="164" spans="3:21">
      <c r="C164" s="65">
        <v>1997</v>
      </c>
      <c r="D164" s="66" t="e">
        <f>IF(#REF!&lt;35431,35431,IF(#REF!&gt;35795,0,#REF!))</f>
        <v>#REF!</v>
      </c>
      <c r="E164" s="67" t="e">
        <f t="shared" si="16"/>
        <v>#REF!</v>
      </c>
      <c r="F164" s="66" t="e">
        <f>IF(#REF!&gt;35795,35795,IF(#REF!&lt;35431,0,#REF!))</f>
        <v>#REF!</v>
      </c>
      <c r="G164" s="67" t="e">
        <f t="shared" si="17"/>
        <v>#REF!</v>
      </c>
      <c r="H164" s="68" t="e">
        <f t="shared" si="18"/>
        <v>#REF!</v>
      </c>
      <c r="I164" s="68" t="e">
        <f t="shared" si="19"/>
        <v>#REF!</v>
      </c>
      <c r="J164" s="69">
        <v>0.05</v>
      </c>
      <c r="K164" s="70" t="e">
        <f>ROUND((((#REF!*J164)/360)*I164)/0.05,0)*0.05</f>
        <v>#REF!</v>
      </c>
      <c r="M164" s="65">
        <v>1997</v>
      </c>
      <c r="N164" s="66" t="e">
        <f>IF(#REF!&lt;35431,35431,IF(#REF!&gt;35795,0,#REF!))</f>
        <v>#REF!</v>
      </c>
      <c r="O164" s="67" t="e">
        <f t="shared" si="20"/>
        <v>#REF!</v>
      </c>
      <c r="P164" s="66" t="e">
        <f>IF(#REF!&gt;35795,35795,IF(#REF!&lt;35431,0,#REF!))</f>
        <v>#REF!</v>
      </c>
      <c r="Q164" s="67" t="e">
        <f t="shared" si="21"/>
        <v>#REF!</v>
      </c>
      <c r="R164" s="68" t="e">
        <f t="shared" si="22"/>
        <v>#REF!</v>
      </c>
      <c r="S164" s="68" t="e">
        <f t="shared" si="23"/>
        <v>#REF!</v>
      </c>
      <c r="T164" s="69">
        <v>0.05</v>
      </c>
      <c r="U164" s="70" t="e">
        <f>ROUND((((#REF!*T164)/360)*S164)/0.05,0)*0.05</f>
        <v>#REF!</v>
      </c>
    </row>
    <row r="165" spans="3:21">
      <c r="C165" s="65">
        <v>1998</v>
      </c>
      <c r="D165" s="66" t="e">
        <f>IF(#REF!&lt;35796,35796,IF(#REF!&gt;36160,0,#REF!))</f>
        <v>#REF!</v>
      </c>
      <c r="E165" s="67" t="e">
        <f t="shared" si="16"/>
        <v>#REF!</v>
      </c>
      <c r="F165" s="66" t="e">
        <f>IF(#REF!&gt;36160,36160,IF(#REF!&lt;35796,0,#REF!))</f>
        <v>#REF!</v>
      </c>
      <c r="G165" s="67" t="e">
        <f t="shared" si="17"/>
        <v>#REF!</v>
      </c>
      <c r="H165" s="68" t="e">
        <f t="shared" si="18"/>
        <v>#REF!</v>
      </c>
      <c r="I165" s="68" t="e">
        <f t="shared" si="19"/>
        <v>#REF!</v>
      </c>
      <c r="J165" s="69">
        <v>0.05</v>
      </c>
      <c r="K165" s="70" t="e">
        <f>ROUND((((#REF!*J165)/360)*I165)/0.05,0)*0.05</f>
        <v>#REF!</v>
      </c>
      <c r="M165" s="65">
        <v>1998</v>
      </c>
      <c r="N165" s="66" t="e">
        <f>IF(#REF!&lt;35796,35796,IF(#REF!&gt;36160,0,#REF!))</f>
        <v>#REF!</v>
      </c>
      <c r="O165" s="67" t="e">
        <f t="shared" si="20"/>
        <v>#REF!</v>
      </c>
      <c r="P165" s="66" t="e">
        <f>IF(#REF!&gt;36160,36160,IF(#REF!&lt;35796,0,#REF!))</f>
        <v>#REF!</v>
      </c>
      <c r="Q165" s="67" t="e">
        <f t="shared" si="21"/>
        <v>#REF!</v>
      </c>
      <c r="R165" s="68" t="e">
        <f t="shared" si="22"/>
        <v>#REF!</v>
      </c>
      <c r="S165" s="68" t="e">
        <f t="shared" si="23"/>
        <v>#REF!</v>
      </c>
      <c r="T165" s="69">
        <v>0.05</v>
      </c>
      <c r="U165" s="70" t="e">
        <f>ROUND((((#REF!*T165)/360)*S165)/0.05,0)*0.05</f>
        <v>#REF!</v>
      </c>
    </row>
    <row r="166" spans="3:21">
      <c r="C166" s="65">
        <v>1999</v>
      </c>
      <c r="D166" s="66" t="e">
        <f>IF(#REF!&lt;36161,36161,IF(#REF!&gt;36525,0,#REF!))</f>
        <v>#REF!</v>
      </c>
      <c r="E166" s="67" t="e">
        <f t="shared" si="16"/>
        <v>#REF!</v>
      </c>
      <c r="F166" s="66" t="e">
        <f>IF(#REF!&gt;36525,36525,IF(#REF!&lt;36161,0,#REF!))</f>
        <v>#REF!</v>
      </c>
      <c r="G166" s="67" t="e">
        <f t="shared" si="17"/>
        <v>#REF!</v>
      </c>
      <c r="H166" s="68" t="e">
        <f t="shared" si="18"/>
        <v>#REF!</v>
      </c>
      <c r="I166" s="68" t="e">
        <f t="shared" si="19"/>
        <v>#REF!</v>
      </c>
      <c r="J166" s="69">
        <v>0.04</v>
      </c>
      <c r="K166" s="70" t="e">
        <f>ROUND((((#REF!*J166)/360)*I166)/0.05,0)*0.05</f>
        <v>#REF!</v>
      </c>
      <c r="M166" s="65">
        <v>1999</v>
      </c>
      <c r="N166" s="66" t="e">
        <f>IF(#REF!&lt;36161,36161,IF(#REF!&gt;36525,0,#REF!))</f>
        <v>#REF!</v>
      </c>
      <c r="O166" s="67" t="e">
        <f t="shared" si="20"/>
        <v>#REF!</v>
      </c>
      <c r="P166" s="66" t="e">
        <f>IF(#REF!&gt;36525,36525,IF(#REF!&lt;36161,0,#REF!))</f>
        <v>#REF!</v>
      </c>
      <c r="Q166" s="67" t="e">
        <f t="shared" si="21"/>
        <v>#REF!</v>
      </c>
      <c r="R166" s="68" t="e">
        <f t="shared" si="22"/>
        <v>#REF!</v>
      </c>
      <c r="S166" s="68" t="e">
        <f t="shared" si="23"/>
        <v>#REF!</v>
      </c>
      <c r="T166" s="69">
        <v>0.04</v>
      </c>
      <c r="U166" s="70" t="e">
        <f>ROUND((((#REF!*T166)/360)*S166)/0.05,0)*0.05</f>
        <v>#REF!</v>
      </c>
    </row>
    <row r="167" spans="3:21">
      <c r="C167" s="65">
        <v>2000</v>
      </c>
      <c r="D167" s="66" t="e">
        <f>IF(#REF!&lt;36526,36526,IF(#REF!&gt;36891,0,#REF!))</f>
        <v>#REF!</v>
      </c>
      <c r="E167" s="67" t="e">
        <f t="shared" si="16"/>
        <v>#REF!</v>
      </c>
      <c r="F167" s="66" t="e">
        <f>IF(#REF!&gt;36891,36891,IF(#REF!&lt;36526,0,#REF!))</f>
        <v>#REF!</v>
      </c>
      <c r="G167" s="67" t="e">
        <f t="shared" si="17"/>
        <v>#REF!</v>
      </c>
      <c r="H167" s="68" t="e">
        <f t="shared" si="18"/>
        <v>#REF!</v>
      </c>
      <c r="I167" s="68" t="e">
        <f t="shared" si="19"/>
        <v>#REF!</v>
      </c>
      <c r="J167" s="69">
        <v>0.04</v>
      </c>
      <c r="K167" s="70" t="e">
        <f>ROUND((((#REF!*J167)/360)*I167)/0.05,0)*0.05</f>
        <v>#REF!</v>
      </c>
      <c r="M167" s="65">
        <v>2000</v>
      </c>
      <c r="N167" s="66" t="e">
        <f>IF(#REF!&lt;36526,36526,IF(#REF!&gt;36891,0,#REF!))</f>
        <v>#REF!</v>
      </c>
      <c r="O167" s="67" t="e">
        <f t="shared" si="20"/>
        <v>#REF!</v>
      </c>
      <c r="P167" s="66" t="e">
        <f>IF(#REF!&gt;36891,36891,IF(#REF!&lt;36526,0,#REF!))</f>
        <v>#REF!</v>
      </c>
      <c r="Q167" s="67" t="e">
        <f t="shared" si="21"/>
        <v>#REF!</v>
      </c>
      <c r="R167" s="68" t="e">
        <f t="shared" si="22"/>
        <v>#REF!</v>
      </c>
      <c r="S167" s="68" t="e">
        <f t="shared" si="23"/>
        <v>#REF!</v>
      </c>
      <c r="T167" s="69">
        <v>0.04</v>
      </c>
      <c r="U167" s="70" t="e">
        <f>ROUND((((#REF!*T167)/360)*S167)/0.05,0)*0.05</f>
        <v>#REF!</v>
      </c>
    </row>
    <row r="168" spans="3:21">
      <c r="C168" s="65">
        <v>2001</v>
      </c>
      <c r="D168" s="66" t="e">
        <f>IF(#REF!&lt;36892,36892,IF(#REF!&gt;37256,0,#REF!))</f>
        <v>#REF!</v>
      </c>
      <c r="E168" s="67" t="e">
        <f t="shared" si="16"/>
        <v>#REF!</v>
      </c>
      <c r="F168" s="66" t="e">
        <f>IF(#REF!&gt;37256,37256,IF(#REF!&lt;36892,0,#REF!))</f>
        <v>#REF!</v>
      </c>
      <c r="G168" s="67" t="e">
        <f t="shared" si="17"/>
        <v>#REF!</v>
      </c>
      <c r="H168" s="68" t="e">
        <f t="shared" si="18"/>
        <v>#REF!</v>
      </c>
      <c r="I168" s="68" t="e">
        <f t="shared" si="19"/>
        <v>#REF!</v>
      </c>
      <c r="J168" s="69">
        <v>4.4999999999999998E-2</v>
      </c>
      <c r="K168" s="70" t="e">
        <f>ROUND((((#REF!*J168)/360)*I168)/0.05,0)*0.05</f>
        <v>#REF!</v>
      </c>
      <c r="M168" s="65">
        <v>2001</v>
      </c>
      <c r="N168" s="66" t="e">
        <f>IF(#REF!&lt;36892,36892,IF(#REF!&gt;37256,0,#REF!))</f>
        <v>#REF!</v>
      </c>
      <c r="O168" s="67" t="e">
        <f t="shared" si="20"/>
        <v>#REF!</v>
      </c>
      <c r="P168" s="66" t="e">
        <f>IF(#REF!&gt;37256,37256,IF(#REF!&lt;36892,0,#REF!))</f>
        <v>#REF!</v>
      </c>
      <c r="Q168" s="67" t="e">
        <f t="shared" si="21"/>
        <v>#REF!</v>
      </c>
      <c r="R168" s="68" t="e">
        <f t="shared" si="22"/>
        <v>#REF!</v>
      </c>
      <c r="S168" s="68" t="e">
        <f t="shared" si="23"/>
        <v>#REF!</v>
      </c>
      <c r="T168" s="69">
        <v>4.4999999999999998E-2</v>
      </c>
      <c r="U168" s="70" t="e">
        <f>ROUND((((#REF!*T168)/360)*S168)/0.05,0)*0.05</f>
        <v>#REF!</v>
      </c>
    </row>
    <row r="169" spans="3:21">
      <c r="C169" s="65">
        <v>2002</v>
      </c>
      <c r="D169" s="66" t="e">
        <f>IF(#REF!&lt;37257,37257,IF(#REF!&gt;37621,0,#REF!))</f>
        <v>#REF!</v>
      </c>
      <c r="E169" s="67" t="e">
        <f t="shared" si="16"/>
        <v>#REF!</v>
      </c>
      <c r="F169" s="66" t="e">
        <f>IF(#REF!&gt;37621,37621,IF(#REF!&lt;37257,0,#REF!))</f>
        <v>#REF!</v>
      </c>
      <c r="G169" s="67" t="e">
        <f t="shared" si="17"/>
        <v>#REF!</v>
      </c>
      <c r="H169" s="68" t="e">
        <f t="shared" si="18"/>
        <v>#REF!</v>
      </c>
      <c r="I169" s="68" t="e">
        <f t="shared" si="19"/>
        <v>#REF!</v>
      </c>
      <c r="J169" s="69">
        <v>0.04</v>
      </c>
      <c r="K169" s="70" t="e">
        <f>ROUND((((#REF!*J169)/360)*I169)/0.05,0)*0.05</f>
        <v>#REF!</v>
      </c>
      <c r="M169" s="65">
        <v>2002</v>
      </c>
      <c r="N169" s="66" t="e">
        <f>IF(#REF!&lt;37257,37257,IF(#REF!&gt;37621,0,#REF!))</f>
        <v>#REF!</v>
      </c>
      <c r="O169" s="67" t="e">
        <f t="shared" si="20"/>
        <v>#REF!</v>
      </c>
      <c r="P169" s="66" t="e">
        <f>IF(#REF!&gt;37621,37621,IF(#REF!&lt;37257,0,#REF!))</f>
        <v>#REF!</v>
      </c>
      <c r="Q169" s="67" t="e">
        <f t="shared" si="21"/>
        <v>#REF!</v>
      </c>
      <c r="R169" s="68" t="e">
        <f t="shared" si="22"/>
        <v>#REF!</v>
      </c>
      <c r="S169" s="68" t="e">
        <f t="shared" si="23"/>
        <v>#REF!</v>
      </c>
      <c r="T169" s="69">
        <v>0.04</v>
      </c>
      <c r="U169" s="70" t="e">
        <f>ROUND((((#REF!*T169)/360)*S169)/0.05,0)*0.05</f>
        <v>#REF!</v>
      </c>
    </row>
    <row r="170" spans="3:21">
      <c r="C170" s="71">
        <v>2003</v>
      </c>
      <c r="D170" s="66" t="e">
        <f>IF(#REF!&lt;37622,37622,IF(#REF!&gt;37986,0,#REF!))</f>
        <v>#REF!</v>
      </c>
      <c r="E170" s="67" t="e">
        <f t="shared" si="16"/>
        <v>#REF!</v>
      </c>
      <c r="F170" s="66" t="e">
        <f>IF(#REF!&gt;37986,37986,IF(#REF!&lt;37622,0,#REF!))</f>
        <v>#REF!</v>
      </c>
      <c r="G170" s="67" t="e">
        <f t="shared" si="17"/>
        <v>#REF!</v>
      </c>
      <c r="H170" s="68" t="e">
        <f t="shared" si="18"/>
        <v>#REF!</v>
      </c>
      <c r="I170" s="68" t="e">
        <f t="shared" si="19"/>
        <v>#REF!</v>
      </c>
      <c r="J170" s="69">
        <v>0.04</v>
      </c>
      <c r="K170" s="70" t="e">
        <f>ROUND((((#REF!*J170)/360)*I170)/0.05,0)*0.05</f>
        <v>#REF!</v>
      </c>
      <c r="M170" s="71">
        <v>2003</v>
      </c>
      <c r="N170" s="66" t="e">
        <f>IF(#REF!&lt;37622,37622,IF(#REF!&gt;37986,0,#REF!))</f>
        <v>#REF!</v>
      </c>
      <c r="O170" s="67" t="e">
        <f t="shared" si="20"/>
        <v>#REF!</v>
      </c>
      <c r="P170" s="66" t="e">
        <f>IF(#REF!&gt;37986,37986,IF(#REF!&lt;37622,0,#REF!))</f>
        <v>#REF!</v>
      </c>
      <c r="Q170" s="67" t="e">
        <f t="shared" si="21"/>
        <v>#REF!</v>
      </c>
      <c r="R170" s="68" t="e">
        <f t="shared" si="22"/>
        <v>#REF!</v>
      </c>
      <c r="S170" s="68" t="e">
        <f t="shared" si="23"/>
        <v>#REF!</v>
      </c>
      <c r="T170" s="69">
        <v>0.04</v>
      </c>
      <c r="U170" s="70" t="e">
        <f>ROUND((((#REF!*T170)/360)*S170)/0.05,0)*0.05</f>
        <v>#REF!</v>
      </c>
    </row>
    <row r="171" spans="3:21">
      <c r="C171" s="71">
        <v>2004</v>
      </c>
      <c r="D171" s="66" t="e">
        <f>IF(#REF!&lt;37987,37987,IF(#REF!&gt;38352,0,#REF!))</f>
        <v>#REF!</v>
      </c>
      <c r="E171" s="67" t="e">
        <f t="shared" si="16"/>
        <v>#REF!</v>
      </c>
      <c r="F171" s="66" t="e">
        <f>IF(#REF!&gt;38352,38352,IF(#REF!&lt;37987,0,#REF!))</f>
        <v>#REF!</v>
      </c>
      <c r="G171" s="67" t="e">
        <f t="shared" si="17"/>
        <v>#REF!</v>
      </c>
      <c r="H171" s="68" t="e">
        <f t="shared" si="18"/>
        <v>#REF!</v>
      </c>
      <c r="I171" s="68" t="e">
        <f t="shared" si="19"/>
        <v>#REF!</v>
      </c>
      <c r="J171" s="69">
        <v>3.5000000000000003E-2</v>
      </c>
      <c r="K171" s="70" t="e">
        <f>ROUND((((#REF!*J171)/360)*I171)/0.05,0)*0.05</f>
        <v>#REF!</v>
      </c>
      <c r="M171" s="71">
        <v>2004</v>
      </c>
      <c r="N171" s="66" t="e">
        <f>IF(#REF!&lt;37987,37987,IF(#REF!&gt;38352,0,#REF!))</f>
        <v>#REF!</v>
      </c>
      <c r="O171" s="67" t="e">
        <f t="shared" si="20"/>
        <v>#REF!</v>
      </c>
      <c r="P171" s="66" t="e">
        <f>IF(#REF!&gt;38352,38352,IF(#REF!&lt;37987,0,#REF!))</f>
        <v>#REF!</v>
      </c>
      <c r="Q171" s="67" t="e">
        <f t="shared" si="21"/>
        <v>#REF!</v>
      </c>
      <c r="R171" s="68" t="e">
        <f t="shared" si="22"/>
        <v>#REF!</v>
      </c>
      <c r="S171" s="68" t="e">
        <f t="shared" si="23"/>
        <v>#REF!</v>
      </c>
      <c r="T171" s="69">
        <v>3.5000000000000003E-2</v>
      </c>
      <c r="U171" s="70" t="e">
        <f>ROUND((((#REF!*T171)/360)*S171)/0.05,0)*0.05</f>
        <v>#REF!</v>
      </c>
    </row>
    <row r="172" spans="3:21">
      <c r="C172" s="71">
        <v>2005</v>
      </c>
      <c r="D172" s="66" t="e">
        <f>IF(#REF!&lt;38353,38353,IF(#REF!&gt;38717,0,#REF!))</f>
        <v>#REF!</v>
      </c>
      <c r="E172" s="67" t="e">
        <f t="shared" si="16"/>
        <v>#REF!</v>
      </c>
      <c r="F172" s="66" t="e">
        <f>IF(#REF!&gt;38717,38717,IF(#REF!&lt;38353,0,#REF!))</f>
        <v>#REF!</v>
      </c>
      <c r="G172" s="67" t="e">
        <f t="shared" si="17"/>
        <v>#REF!</v>
      </c>
      <c r="H172" s="68" t="e">
        <f t="shared" si="18"/>
        <v>#REF!</v>
      </c>
      <c r="I172" s="68" t="e">
        <f t="shared" si="19"/>
        <v>#REF!</v>
      </c>
      <c r="J172" s="69">
        <v>3.5000000000000003E-2</v>
      </c>
      <c r="K172" s="70" t="e">
        <f>ROUND((((#REF!*J172)/360)*I172)/0.05,0)*0.05</f>
        <v>#REF!</v>
      </c>
      <c r="M172" s="71">
        <v>2005</v>
      </c>
      <c r="N172" s="66" t="e">
        <f>IF(#REF!&lt;38353,38353,IF(#REF!&gt;38717,0,#REF!))</f>
        <v>#REF!</v>
      </c>
      <c r="O172" s="67" t="e">
        <f t="shared" si="20"/>
        <v>#REF!</v>
      </c>
      <c r="P172" s="66" t="e">
        <f>IF(#REF!&gt;38717,38717,IF(#REF!&lt;38353,0,#REF!))</f>
        <v>#REF!</v>
      </c>
      <c r="Q172" s="67" t="e">
        <f t="shared" si="21"/>
        <v>#REF!</v>
      </c>
      <c r="R172" s="68" t="e">
        <f t="shared" si="22"/>
        <v>#REF!</v>
      </c>
      <c r="S172" s="68" t="e">
        <f t="shared" si="23"/>
        <v>#REF!</v>
      </c>
      <c r="T172" s="69">
        <v>3.5000000000000003E-2</v>
      </c>
      <c r="U172" s="70" t="e">
        <f>ROUND((((#REF!*T172)/360)*S172)/0.05,0)*0.05</f>
        <v>#REF!</v>
      </c>
    </row>
    <row r="173" spans="3:21">
      <c r="C173" s="71">
        <v>2006</v>
      </c>
      <c r="D173" s="66" t="e">
        <f>IF(#REF!&lt;38718,38718,IF(#REF!&gt;39082,0,#REF!))</f>
        <v>#REF!</v>
      </c>
      <c r="E173" s="67" t="e">
        <f t="shared" si="16"/>
        <v>#REF!</v>
      </c>
      <c r="F173" s="66" t="e">
        <f>IF(#REF!&gt;39082,39082,IF(#REF!&lt;38718,0,#REF!))</f>
        <v>#REF!</v>
      </c>
      <c r="G173" s="67" t="e">
        <f t="shared" si="17"/>
        <v>#REF!</v>
      </c>
      <c r="H173" s="68" t="e">
        <f t="shared" si="18"/>
        <v>#REF!</v>
      </c>
      <c r="I173" s="68" t="e">
        <f t="shared" si="19"/>
        <v>#REF!</v>
      </c>
      <c r="J173" s="69">
        <v>3.5000000000000003E-2</v>
      </c>
      <c r="K173" s="70" t="e">
        <f>ROUND((((#REF!*J173)/360)*I173)/0.05,0)*0.05</f>
        <v>#REF!</v>
      </c>
      <c r="M173" s="71">
        <v>2006</v>
      </c>
      <c r="N173" s="66" t="e">
        <f>IF(#REF!&lt;38718,38718,IF(#REF!&gt;39082,0,#REF!))</f>
        <v>#REF!</v>
      </c>
      <c r="O173" s="67" t="e">
        <f t="shared" si="20"/>
        <v>#REF!</v>
      </c>
      <c r="P173" s="66" t="e">
        <f>IF(#REF!&gt;39082,39082,IF(#REF!&lt;38718,0,#REF!))</f>
        <v>#REF!</v>
      </c>
      <c r="Q173" s="67" t="e">
        <f t="shared" si="21"/>
        <v>#REF!</v>
      </c>
      <c r="R173" s="68" t="e">
        <f t="shared" si="22"/>
        <v>#REF!</v>
      </c>
      <c r="S173" s="68" t="e">
        <f t="shared" si="23"/>
        <v>#REF!</v>
      </c>
      <c r="T173" s="69">
        <v>3.5000000000000003E-2</v>
      </c>
      <c r="U173" s="70" t="e">
        <f>ROUND((((#REF!*T173)/360)*S173)/0.05,0)*0.05</f>
        <v>#REF!</v>
      </c>
    </row>
    <row r="174" spans="3:21">
      <c r="C174" s="71">
        <v>2007</v>
      </c>
      <c r="D174" s="66" t="e">
        <f>IF(#REF!&lt;39083,39083,IF(#REF!&gt;39447,0,#REF!))</f>
        <v>#REF!</v>
      </c>
      <c r="E174" s="67" t="e">
        <f t="shared" si="16"/>
        <v>#REF!</v>
      </c>
      <c r="F174" s="66" t="e">
        <f>IF(#REF!&gt;39447,39447,IF(#REF!&lt;39083,0,#REF!))</f>
        <v>#REF!</v>
      </c>
      <c r="G174" s="67" t="e">
        <f t="shared" si="17"/>
        <v>#REF!</v>
      </c>
      <c r="H174" s="68" t="e">
        <f t="shared" si="18"/>
        <v>#REF!</v>
      </c>
      <c r="I174" s="68" t="e">
        <f t="shared" si="19"/>
        <v>#REF!</v>
      </c>
      <c r="J174" s="69">
        <v>3.5000000000000003E-2</v>
      </c>
      <c r="K174" s="70" t="e">
        <f>ROUND((((#REF!*J174)/360)*I174)/0.05,0)*0.05</f>
        <v>#REF!</v>
      </c>
      <c r="M174" s="71">
        <v>2007</v>
      </c>
      <c r="N174" s="66" t="e">
        <f>IF(#REF!&lt;39083,39083,IF(#REF!&gt;39447,0,#REF!))</f>
        <v>#REF!</v>
      </c>
      <c r="O174" s="67" t="e">
        <f t="shared" si="20"/>
        <v>#REF!</v>
      </c>
      <c r="P174" s="66" t="e">
        <f>IF(#REF!&gt;39447,39447,IF(#REF!&lt;39083,0,#REF!))</f>
        <v>#REF!</v>
      </c>
      <c r="Q174" s="67" t="e">
        <f t="shared" si="21"/>
        <v>#REF!</v>
      </c>
      <c r="R174" s="68" t="e">
        <f t="shared" si="22"/>
        <v>#REF!</v>
      </c>
      <c r="S174" s="68" t="e">
        <f t="shared" si="23"/>
        <v>#REF!</v>
      </c>
      <c r="T174" s="69">
        <v>3.5000000000000003E-2</v>
      </c>
      <c r="U174" s="70" t="e">
        <f>ROUND((((#REF!*T174)/360)*S174)/0.05,0)*0.05</f>
        <v>#REF!</v>
      </c>
    </row>
    <row r="175" spans="3:21">
      <c r="C175" s="71">
        <v>2008</v>
      </c>
      <c r="D175" s="66" t="e">
        <f>IF(#REF!&lt;39448,39448,IF(#REF!&gt;39813,0,#REF!))</f>
        <v>#REF!</v>
      </c>
      <c r="E175" s="67" t="e">
        <f t="shared" si="16"/>
        <v>#REF!</v>
      </c>
      <c r="F175" s="66" t="e">
        <f>IF(#REF!&gt;39813,39813,IF(#REF!&lt;39448,0,#REF!))</f>
        <v>#REF!</v>
      </c>
      <c r="G175" s="67" t="e">
        <f t="shared" si="17"/>
        <v>#REF!</v>
      </c>
      <c r="H175" s="68" t="e">
        <f t="shared" si="18"/>
        <v>#REF!</v>
      </c>
      <c r="I175" s="68" t="e">
        <f t="shared" si="19"/>
        <v>#REF!</v>
      </c>
      <c r="J175" s="69">
        <v>0.04</v>
      </c>
      <c r="K175" s="70" t="e">
        <f>ROUND((((#REF!*J175)/360)*I175)/0.05,0)*0.05</f>
        <v>#REF!</v>
      </c>
      <c r="M175" s="71">
        <v>2008</v>
      </c>
      <c r="N175" s="66" t="e">
        <f>IF(#REF!&lt;39448,39448,IF(#REF!&gt;39813,0,#REF!))</f>
        <v>#REF!</v>
      </c>
      <c r="O175" s="67" t="e">
        <f t="shared" si="20"/>
        <v>#REF!</v>
      </c>
      <c r="P175" s="66" t="e">
        <f>IF(#REF!&gt;39813,39813,IF(#REF!&lt;39448,0,#REF!))</f>
        <v>#REF!</v>
      </c>
      <c r="Q175" s="67" t="e">
        <f t="shared" si="21"/>
        <v>#REF!</v>
      </c>
      <c r="R175" s="68" t="e">
        <f t="shared" si="22"/>
        <v>#REF!</v>
      </c>
      <c r="S175" s="68" t="e">
        <f t="shared" si="23"/>
        <v>#REF!</v>
      </c>
      <c r="T175" s="69">
        <v>0.04</v>
      </c>
      <c r="U175" s="70" t="e">
        <f>ROUND((((#REF!*T175)/360)*S175)/0.05,0)*0.05</f>
        <v>#REF!</v>
      </c>
    </row>
    <row r="176" spans="3:21">
      <c r="C176" s="71">
        <v>2009</v>
      </c>
      <c r="D176" s="66" t="e">
        <f>IF(#REF!&lt;39814,39814,IF(#REF!&gt;40178,0,#REF!))</f>
        <v>#REF!</v>
      </c>
      <c r="E176" s="67" t="e">
        <f t="shared" si="16"/>
        <v>#REF!</v>
      </c>
      <c r="F176" s="66" t="e">
        <f>IF(#REF!&gt;40178,40178,IF(#REF!&lt;39814,0,#REF!))</f>
        <v>#REF!</v>
      </c>
      <c r="G176" s="67" t="e">
        <f t="shared" si="17"/>
        <v>#REF!</v>
      </c>
      <c r="H176" s="68" t="e">
        <f t="shared" si="18"/>
        <v>#REF!</v>
      </c>
      <c r="I176" s="68" t="e">
        <f t="shared" si="19"/>
        <v>#REF!</v>
      </c>
      <c r="J176" s="69">
        <v>0.04</v>
      </c>
      <c r="K176" s="70" t="e">
        <f>ROUND((((#REF!*J176)/360)*I176)/0.05,0)*0.05</f>
        <v>#REF!</v>
      </c>
      <c r="M176" s="71">
        <v>2009</v>
      </c>
      <c r="N176" s="66" t="e">
        <f>IF(#REF!&lt;39814,39814,IF(#REF!&gt;40178,0,#REF!))</f>
        <v>#REF!</v>
      </c>
      <c r="O176" s="67" t="e">
        <f t="shared" si="20"/>
        <v>#REF!</v>
      </c>
      <c r="P176" s="66" t="e">
        <f>IF(#REF!&gt;40178,40178,IF(#REF!&lt;39814,0,#REF!))</f>
        <v>#REF!</v>
      </c>
      <c r="Q176" s="67" t="e">
        <f t="shared" si="21"/>
        <v>#REF!</v>
      </c>
      <c r="R176" s="68" t="e">
        <f t="shared" si="22"/>
        <v>#REF!</v>
      </c>
      <c r="S176" s="68" t="e">
        <f t="shared" si="23"/>
        <v>#REF!</v>
      </c>
      <c r="T176" s="69">
        <v>0.04</v>
      </c>
      <c r="U176" s="70" t="e">
        <f>ROUND((((#REF!*T176)/360)*S176)/0.05,0)*0.05</f>
        <v>#REF!</v>
      </c>
    </row>
    <row r="177" spans="3:21">
      <c r="C177" s="71">
        <v>2010</v>
      </c>
      <c r="D177" s="66" t="e">
        <f>IF(#REF!&lt;40179,40179,IF(#REF!&gt;40543,0,#REF!))</f>
        <v>#REF!</v>
      </c>
      <c r="E177" s="67" t="e">
        <f t="shared" si="16"/>
        <v>#REF!</v>
      </c>
      <c r="F177" s="66" t="e">
        <f>IF(#REF!&gt;40543,40543,IF(#REF!&lt;40179,0,#REF!))</f>
        <v>#REF!</v>
      </c>
      <c r="G177" s="67" t="e">
        <f t="shared" si="17"/>
        <v>#REF!</v>
      </c>
      <c r="H177" s="68" t="e">
        <f t="shared" si="18"/>
        <v>#REF!</v>
      </c>
      <c r="I177" s="68" t="e">
        <f t="shared" si="19"/>
        <v>#REF!</v>
      </c>
      <c r="J177" s="69">
        <v>3.5000000000000003E-2</v>
      </c>
      <c r="K177" s="70" t="e">
        <f>ROUND((((#REF!*J177)/360)*I177)/0.05,0)*0.05</f>
        <v>#REF!</v>
      </c>
      <c r="M177" s="71">
        <v>2010</v>
      </c>
      <c r="N177" s="66" t="e">
        <f>IF(#REF!&lt;40179,40179,IF(#REF!&gt;40543,0,#REF!))</f>
        <v>#REF!</v>
      </c>
      <c r="O177" s="67" t="e">
        <f t="shared" si="20"/>
        <v>#REF!</v>
      </c>
      <c r="P177" s="66" t="e">
        <f>IF(#REF!&gt;40543,40543,IF(#REF!&lt;40179,0,#REF!))</f>
        <v>#REF!</v>
      </c>
      <c r="Q177" s="67" t="e">
        <f t="shared" si="21"/>
        <v>#REF!</v>
      </c>
      <c r="R177" s="68" t="e">
        <f t="shared" si="22"/>
        <v>#REF!</v>
      </c>
      <c r="S177" s="68" t="e">
        <f t="shared" si="23"/>
        <v>#REF!</v>
      </c>
      <c r="T177" s="69">
        <v>3.5000000000000003E-2</v>
      </c>
      <c r="U177" s="70" t="e">
        <f>ROUND((((#REF!*T177)/360)*S177)/0.05,0)*0.05</f>
        <v>#REF!</v>
      </c>
    </row>
    <row r="178" spans="3:21">
      <c r="C178" s="71">
        <v>2011</v>
      </c>
      <c r="D178" s="66" t="e">
        <f>IF(#REF!&lt;40544,40544,IF(#REF!&gt;40908,0,#REF!))</f>
        <v>#REF!</v>
      </c>
      <c r="E178" s="67" t="e">
        <f t="shared" si="16"/>
        <v>#REF!</v>
      </c>
      <c r="F178" s="66" t="e">
        <f>IF(#REF!&gt;40908,40908,IF(#REF!&lt;40544,0,#REF!))</f>
        <v>#REF!</v>
      </c>
      <c r="G178" s="67" t="e">
        <f t="shared" si="17"/>
        <v>#REF!</v>
      </c>
      <c r="H178" s="68" t="e">
        <f t="shared" si="18"/>
        <v>#REF!</v>
      </c>
      <c r="I178" s="68" t="e">
        <f t="shared" si="19"/>
        <v>#REF!</v>
      </c>
      <c r="J178" s="69">
        <v>3.5000000000000003E-2</v>
      </c>
      <c r="K178" s="70" t="e">
        <f>ROUND((((#REF!*J178)/360)*I178)/0.05,0)*0.05</f>
        <v>#REF!</v>
      </c>
      <c r="M178" s="71">
        <v>2011</v>
      </c>
      <c r="N178" s="66" t="e">
        <f>IF(#REF!&lt;40544,40544,IF(#REF!&gt;40908,0,#REF!))</f>
        <v>#REF!</v>
      </c>
      <c r="O178" s="67" t="e">
        <f t="shared" si="20"/>
        <v>#REF!</v>
      </c>
      <c r="P178" s="66" t="e">
        <f>IF(#REF!&gt;40908,40908,IF(#REF!&lt;40544,0,#REF!))</f>
        <v>#REF!</v>
      </c>
      <c r="Q178" s="67" t="e">
        <f t="shared" si="21"/>
        <v>#REF!</v>
      </c>
      <c r="R178" s="68" t="e">
        <f t="shared" si="22"/>
        <v>#REF!</v>
      </c>
      <c r="S178" s="68" t="e">
        <f t="shared" si="23"/>
        <v>#REF!</v>
      </c>
      <c r="T178" s="69">
        <v>3.5000000000000003E-2</v>
      </c>
      <c r="U178" s="70" t="e">
        <f>ROUND((((#REF!*T178)/360)*S178)/0.05,0)*0.05</f>
        <v>#REF!</v>
      </c>
    </row>
    <row r="179" spans="3:21">
      <c r="C179" s="71">
        <v>2012</v>
      </c>
      <c r="D179" s="66" t="e">
        <f>IF(#REF!&lt;40909,40909,IF(#REF!&gt;41274,0,#REF!))</f>
        <v>#REF!</v>
      </c>
      <c r="E179" s="67" t="e">
        <f t="shared" si="16"/>
        <v>#REF!</v>
      </c>
      <c r="F179" s="66" t="e">
        <f>IF(#REF!&gt;41274,41274,IF(#REF!&lt;40909,0,#REF!))</f>
        <v>#REF!</v>
      </c>
      <c r="G179" s="67" t="e">
        <f t="shared" si="17"/>
        <v>#REF!</v>
      </c>
      <c r="H179" s="68" t="e">
        <f t="shared" si="18"/>
        <v>#REF!</v>
      </c>
      <c r="I179" s="68" t="e">
        <f t="shared" si="19"/>
        <v>#REF!</v>
      </c>
      <c r="J179" s="69">
        <v>0.03</v>
      </c>
      <c r="K179" s="70" t="e">
        <f>ROUND((((#REF!*J179)/360)*I179)/0.05,0)*0.05</f>
        <v>#REF!</v>
      </c>
      <c r="M179" s="71">
        <v>2012</v>
      </c>
      <c r="N179" s="66" t="e">
        <f>IF(#REF!&lt;40909,40909,IF(#REF!&gt;41274,0,#REF!))</f>
        <v>#REF!</v>
      </c>
      <c r="O179" s="67" t="e">
        <f t="shared" si="20"/>
        <v>#REF!</v>
      </c>
      <c r="P179" s="66" t="e">
        <f>IF(#REF!&gt;41274,41274,IF(#REF!&lt;40909,0,#REF!))</f>
        <v>#REF!</v>
      </c>
      <c r="Q179" s="67" t="e">
        <f t="shared" si="21"/>
        <v>#REF!</v>
      </c>
      <c r="R179" s="68" t="e">
        <f t="shared" si="22"/>
        <v>#REF!</v>
      </c>
      <c r="S179" s="68" t="e">
        <f t="shared" si="23"/>
        <v>#REF!</v>
      </c>
      <c r="T179" s="69">
        <v>0.03</v>
      </c>
      <c r="U179" s="70" t="e">
        <f>ROUND((((#REF!*T179)/360)*S179)/0.05,0)*0.05</f>
        <v>#REF!</v>
      </c>
    </row>
    <row r="180" spans="3:21">
      <c r="C180" s="71">
        <v>2013</v>
      </c>
      <c r="D180" s="66" t="e">
        <f>IF(#REF!&lt;41275,41275,IF(#REF!&gt;41639,0,#REF!))</f>
        <v>#REF!</v>
      </c>
      <c r="E180" s="67" t="e">
        <f t="shared" si="16"/>
        <v>#REF!</v>
      </c>
      <c r="F180" s="66" t="e">
        <f>IF(#REF!&gt;41639,41639,IF(#REF!&lt;41275,0,#REF!))</f>
        <v>#REF!</v>
      </c>
      <c r="G180" s="67" t="e">
        <f t="shared" si="17"/>
        <v>#REF!</v>
      </c>
      <c r="H180" s="68" t="e">
        <f t="shared" si="18"/>
        <v>#REF!</v>
      </c>
      <c r="I180" s="68" t="e">
        <f t="shared" si="19"/>
        <v>#REF!</v>
      </c>
      <c r="J180" s="69">
        <v>0</v>
      </c>
      <c r="K180" s="70" t="e">
        <f>ROUND((((#REF!*J180)/360)*I180)/0.05,0)*0.05</f>
        <v>#REF!</v>
      </c>
      <c r="M180" s="71">
        <v>2013</v>
      </c>
      <c r="N180" s="66" t="e">
        <f>IF(#REF!&lt;41275,41275,IF(#REF!&gt;41639,0,#REF!))</f>
        <v>#REF!</v>
      </c>
      <c r="O180" s="67" t="e">
        <f t="shared" si="20"/>
        <v>#REF!</v>
      </c>
      <c r="P180" s="66" t="e">
        <f>IF(#REF!&gt;41639,41639,IF(#REF!&lt;41275,0,#REF!))</f>
        <v>#REF!</v>
      </c>
      <c r="Q180" s="67" t="e">
        <f t="shared" si="21"/>
        <v>#REF!</v>
      </c>
      <c r="R180" s="68" t="e">
        <f t="shared" si="22"/>
        <v>#REF!</v>
      </c>
      <c r="S180" s="68" t="e">
        <f t="shared" si="23"/>
        <v>#REF!</v>
      </c>
      <c r="T180" s="69">
        <v>0</v>
      </c>
      <c r="U180" s="70" t="e">
        <f>ROUND((((#REF!*T180)/360)*S180)/0.05,0)*0.05</f>
        <v>#REF!</v>
      </c>
    </row>
    <row r="181" spans="3:21">
      <c r="C181" s="71">
        <v>2014</v>
      </c>
      <c r="D181" s="66" t="e">
        <f>IF(#REF!&lt;41640,41640,IF(#REF!&gt;42004,0,#REF!))</f>
        <v>#REF!</v>
      </c>
      <c r="E181" s="67" t="e">
        <f t="shared" si="16"/>
        <v>#REF!</v>
      </c>
      <c r="F181" s="66" t="e">
        <f>IF(#REF!&gt;42004,42004,IF(#REF!&lt;41640,0,#REF!))</f>
        <v>#REF!</v>
      </c>
      <c r="G181" s="67" t="e">
        <f t="shared" si="17"/>
        <v>#REF!</v>
      </c>
      <c r="H181" s="68" t="e">
        <f t="shared" si="18"/>
        <v>#REF!</v>
      </c>
      <c r="I181" s="68" t="e">
        <f t="shared" si="19"/>
        <v>#REF!</v>
      </c>
      <c r="J181" s="69">
        <v>0</v>
      </c>
      <c r="K181" s="70" t="e">
        <f>ROUND((((#REF!*J181)/360)*I181)/0.05,0)*0.05</f>
        <v>#REF!</v>
      </c>
      <c r="M181" s="71">
        <v>2014</v>
      </c>
      <c r="N181" s="66" t="e">
        <f>IF(#REF!&lt;41640,41640,IF(#REF!&gt;42004,0,#REF!))</f>
        <v>#REF!</v>
      </c>
      <c r="O181" s="67" t="e">
        <f t="shared" si="20"/>
        <v>#REF!</v>
      </c>
      <c r="P181" s="66" t="e">
        <f>IF(#REF!&gt;42004,42004,IF(#REF!&lt;41640,0,#REF!))</f>
        <v>#REF!</v>
      </c>
      <c r="Q181" s="67" t="e">
        <f t="shared" si="21"/>
        <v>#REF!</v>
      </c>
      <c r="R181" s="68" t="e">
        <f t="shared" si="22"/>
        <v>#REF!</v>
      </c>
      <c r="S181" s="68" t="e">
        <f t="shared" si="23"/>
        <v>#REF!</v>
      </c>
      <c r="T181" s="69">
        <v>0</v>
      </c>
      <c r="U181" s="70" t="e">
        <f>ROUND((((#REF!*T181)/360)*S181)/0.05,0)*0.05</f>
        <v>#REF!</v>
      </c>
    </row>
    <row r="182" spans="3:21">
      <c r="C182" s="71">
        <v>2015</v>
      </c>
      <c r="D182" s="66" t="e">
        <f>IF(#REF!&lt;42005,42005,IF(#REF!&gt;42369,0,#REF!))</f>
        <v>#REF!</v>
      </c>
      <c r="E182" s="67" t="e">
        <f t="shared" si="16"/>
        <v>#REF!</v>
      </c>
      <c r="F182" s="66" t="e">
        <f>IF(#REF!&gt;42369,42369,IF(#REF!&lt;42005,0,#REF!))</f>
        <v>#REF!</v>
      </c>
      <c r="G182" s="67" t="e">
        <f t="shared" si="17"/>
        <v>#REF!</v>
      </c>
      <c r="H182" s="68" t="e">
        <f t="shared" si="18"/>
        <v>#REF!</v>
      </c>
      <c r="I182" s="68" t="e">
        <f t="shared" si="19"/>
        <v>#REF!</v>
      </c>
      <c r="J182" s="69">
        <v>0</v>
      </c>
      <c r="K182" s="70" t="e">
        <f>ROUND((((#REF!*J182)/360)*I182)/0.05,0)*0.05</f>
        <v>#REF!</v>
      </c>
      <c r="M182" s="71">
        <v>2015</v>
      </c>
      <c r="N182" s="66" t="e">
        <f>IF(#REF!&lt;42005,42005,IF(#REF!&gt;42369,0,#REF!))</f>
        <v>#REF!</v>
      </c>
      <c r="O182" s="67" t="e">
        <f t="shared" si="20"/>
        <v>#REF!</v>
      </c>
      <c r="P182" s="66" t="e">
        <f>IF(#REF!&gt;42369,42369,IF(#REF!&lt;42005,0,#REF!))</f>
        <v>#REF!</v>
      </c>
      <c r="Q182" s="67" t="e">
        <f t="shared" si="21"/>
        <v>#REF!</v>
      </c>
      <c r="R182" s="68" t="e">
        <f t="shared" si="22"/>
        <v>#REF!</v>
      </c>
      <c r="S182" s="68" t="e">
        <f t="shared" si="23"/>
        <v>#REF!</v>
      </c>
      <c r="T182" s="69">
        <v>0</v>
      </c>
      <c r="U182" s="70" t="e">
        <f>ROUND((((#REF!*T182)/360)*S182)/0.05,0)*0.05</f>
        <v>#REF!</v>
      </c>
    </row>
    <row r="183" spans="3:21">
      <c r="C183" s="71">
        <v>2016</v>
      </c>
      <c r="D183" s="66" t="e">
        <f>IF(#REF!&lt;42370,42370,IF(#REF!&gt;42735,0,#REF!))</f>
        <v>#REF!</v>
      </c>
      <c r="E183" s="67" t="e">
        <f t="shared" si="16"/>
        <v>#REF!</v>
      </c>
      <c r="F183" s="66" t="e">
        <f>IF(#REF!&gt;42735,42735,IF(#REF!&lt;42370,0,#REF!))</f>
        <v>#REF!</v>
      </c>
      <c r="G183" s="67" t="e">
        <f t="shared" si="17"/>
        <v>#REF!</v>
      </c>
      <c r="H183" s="68" t="e">
        <f t="shared" si="18"/>
        <v>#REF!</v>
      </c>
      <c r="I183" s="68" t="e">
        <f t="shared" si="19"/>
        <v>#REF!</v>
      </c>
      <c r="J183" s="69">
        <v>0</v>
      </c>
      <c r="K183" s="70" t="e">
        <f>ROUND((((#REF!*J183)/360)*I183)/0.05,0)*0.05</f>
        <v>#REF!</v>
      </c>
      <c r="M183" s="71">
        <v>2016</v>
      </c>
      <c r="N183" s="66" t="e">
        <f>IF(#REF!&lt;42370,42370,IF(#REF!&gt;42735,0,#REF!))</f>
        <v>#REF!</v>
      </c>
      <c r="O183" s="67" t="e">
        <f t="shared" si="20"/>
        <v>#REF!</v>
      </c>
      <c r="P183" s="66" t="e">
        <f>IF(#REF!&gt;42735,42735,IF(#REF!&lt;42370,0,#REF!))</f>
        <v>#REF!</v>
      </c>
      <c r="Q183" s="67" t="e">
        <f t="shared" si="21"/>
        <v>#REF!</v>
      </c>
      <c r="R183" s="68" t="e">
        <f t="shared" si="22"/>
        <v>#REF!</v>
      </c>
      <c r="S183" s="68" t="e">
        <f t="shared" si="23"/>
        <v>#REF!</v>
      </c>
      <c r="T183" s="69">
        <v>0</v>
      </c>
      <c r="U183" s="70" t="e">
        <f>ROUND((((#REF!*T183)/360)*S183)/0.05,0)*0.05</f>
        <v>#REF!</v>
      </c>
    </row>
    <row r="184" spans="3:21">
      <c r="C184" s="71">
        <v>2017</v>
      </c>
      <c r="D184" s="66" t="e">
        <f>IF(#REF!&lt;42736,42736,IF(#REF!&gt;43100,0,#REF!))</f>
        <v>#REF!</v>
      </c>
      <c r="E184" s="67" t="e">
        <f t="shared" si="16"/>
        <v>#REF!</v>
      </c>
      <c r="F184" s="66" t="e">
        <f>IF(#REF!&gt;43100,43100,IF(#REF!&lt;42736,0,#REF!))</f>
        <v>#REF!</v>
      </c>
      <c r="G184" s="67" t="e">
        <f t="shared" si="17"/>
        <v>#REF!</v>
      </c>
      <c r="H184" s="68" t="e">
        <f t="shared" si="18"/>
        <v>#REF!</v>
      </c>
      <c r="I184" s="68" t="e">
        <f t="shared" si="19"/>
        <v>#REF!</v>
      </c>
      <c r="J184" s="69">
        <v>0</v>
      </c>
      <c r="K184" s="70" t="e">
        <f>ROUND((((#REF!*J184)/360)*I184)/0.05,0)*0.05</f>
        <v>#REF!</v>
      </c>
      <c r="M184" s="71">
        <v>2017</v>
      </c>
      <c r="N184" s="66" t="e">
        <f>IF(#REF!&lt;42736,42736,IF(#REF!&gt;43100,0,#REF!))</f>
        <v>#REF!</v>
      </c>
      <c r="O184" s="67" t="e">
        <f t="shared" si="20"/>
        <v>#REF!</v>
      </c>
      <c r="P184" s="66" t="e">
        <f>IF(#REF!&gt;43100,43100,IF(#REF!&lt;42736,0,#REF!))</f>
        <v>#REF!</v>
      </c>
      <c r="Q184" s="67" t="e">
        <f t="shared" si="21"/>
        <v>#REF!</v>
      </c>
      <c r="R184" s="68" t="e">
        <f t="shared" si="22"/>
        <v>#REF!</v>
      </c>
      <c r="S184" s="68" t="e">
        <f t="shared" si="23"/>
        <v>#REF!</v>
      </c>
      <c r="T184" s="69">
        <v>0</v>
      </c>
      <c r="U184" s="70" t="e">
        <f>ROUND((((#REF!*T184)/360)*S184)/0.05,0)*0.05</f>
        <v>#REF!</v>
      </c>
    </row>
    <row r="185" spans="3:21">
      <c r="C185" s="71">
        <v>2018</v>
      </c>
      <c r="D185" s="66" t="e">
        <f>IF(#REF!&lt;43101,43101,IF(#REF!&gt;43465,0,#REF!))</f>
        <v>#REF!</v>
      </c>
      <c r="E185" s="67" t="e">
        <f t="shared" si="16"/>
        <v>#REF!</v>
      </c>
      <c r="F185" s="66" t="e">
        <f>IF(#REF!&gt;43465,43465,IF(#REF!&lt;43101,0,#REF!))</f>
        <v>#REF!</v>
      </c>
      <c r="G185" s="67" t="e">
        <f t="shared" si="17"/>
        <v>#REF!</v>
      </c>
      <c r="H185" s="68" t="e">
        <f t="shared" si="18"/>
        <v>#REF!</v>
      </c>
      <c r="I185" s="68" t="e">
        <f t="shared" si="19"/>
        <v>#REF!</v>
      </c>
      <c r="J185" s="69">
        <v>0</v>
      </c>
      <c r="K185" s="70" t="e">
        <f>ROUND((((#REF!*J185)/360)*I185)/0.05,0)*0.05</f>
        <v>#REF!</v>
      </c>
      <c r="M185" s="71">
        <v>2018</v>
      </c>
      <c r="N185" s="66" t="e">
        <f>IF(#REF!&lt;43101,43101,IF(#REF!&gt;43465,0,#REF!))</f>
        <v>#REF!</v>
      </c>
      <c r="O185" s="67" t="e">
        <f t="shared" si="20"/>
        <v>#REF!</v>
      </c>
      <c r="P185" s="66" t="e">
        <f>IF(#REF!&gt;43465,43465,IF(#REF!&lt;43101,0,#REF!))</f>
        <v>#REF!</v>
      </c>
      <c r="Q185" s="67" t="e">
        <f t="shared" si="21"/>
        <v>#REF!</v>
      </c>
      <c r="R185" s="68" t="e">
        <f t="shared" si="22"/>
        <v>#REF!</v>
      </c>
      <c r="S185" s="68" t="e">
        <f t="shared" si="23"/>
        <v>#REF!</v>
      </c>
      <c r="T185" s="69">
        <v>0</v>
      </c>
      <c r="U185" s="70" t="e">
        <f>ROUND((((#REF!*T185)/360)*S185)/0.05,0)*0.05</f>
        <v>#REF!</v>
      </c>
    </row>
    <row r="186" spans="3:21">
      <c r="C186" s="71">
        <v>2019</v>
      </c>
      <c r="D186" s="66" t="e">
        <f>IF(#REF!&lt;43466,43466,IF(#REF!&gt;43830,0,#REF!))</f>
        <v>#REF!</v>
      </c>
      <c r="E186" s="67" t="e">
        <f t="shared" si="16"/>
        <v>#REF!</v>
      </c>
      <c r="F186" s="66" t="e">
        <f>IF(#REF!&gt;43830,43830,IF(#REF!&lt;43466,0,#REF!))</f>
        <v>#REF!</v>
      </c>
      <c r="G186" s="67" t="e">
        <f t="shared" si="17"/>
        <v>#REF!</v>
      </c>
      <c r="H186" s="68" t="e">
        <f t="shared" si="18"/>
        <v>#REF!</v>
      </c>
      <c r="I186" s="68" t="e">
        <f t="shared" si="19"/>
        <v>#REF!</v>
      </c>
      <c r="J186" s="69">
        <v>0</v>
      </c>
      <c r="K186" s="70" t="e">
        <f>ROUND((((#REF!*J186)/360)*I186)/0.05,0)*0.05</f>
        <v>#REF!</v>
      </c>
      <c r="M186" s="71">
        <v>2019</v>
      </c>
      <c r="N186" s="66" t="e">
        <f>IF(#REF!&lt;43466,43466,IF(#REF!&gt;43830,0,#REF!))</f>
        <v>#REF!</v>
      </c>
      <c r="O186" s="67" t="e">
        <f t="shared" si="20"/>
        <v>#REF!</v>
      </c>
      <c r="P186" s="66" t="e">
        <f>IF(#REF!&gt;43830,43830,IF(#REF!&lt;43466,0,#REF!))</f>
        <v>#REF!</v>
      </c>
      <c r="Q186" s="67" t="e">
        <f t="shared" si="21"/>
        <v>#REF!</v>
      </c>
      <c r="R186" s="68" t="e">
        <f t="shared" si="22"/>
        <v>#REF!</v>
      </c>
      <c r="S186" s="68" t="e">
        <f t="shared" si="23"/>
        <v>#REF!</v>
      </c>
      <c r="T186" s="69">
        <v>0</v>
      </c>
      <c r="U186" s="70" t="e">
        <f>ROUND((((#REF!*T186)/360)*S186)/0.05,0)*0.05</f>
        <v>#REF!</v>
      </c>
    </row>
    <row r="187" spans="3:21">
      <c r="C187" s="71">
        <v>2020</v>
      </c>
      <c r="D187" s="66" t="e">
        <f>IF(#REF!&lt;43831,43831,IF(#REF!&gt;44196,0,#REF!))</f>
        <v>#REF!</v>
      </c>
      <c r="E187" s="67" t="e">
        <f t="shared" si="16"/>
        <v>#REF!</v>
      </c>
      <c r="F187" s="66" t="e">
        <f>IF(#REF!&gt;44196,44196,IF(#REF!&lt;43831,0,#REF!))</f>
        <v>#REF!</v>
      </c>
      <c r="G187" s="67" t="e">
        <f t="shared" si="17"/>
        <v>#REF!</v>
      </c>
      <c r="H187" s="68" t="e">
        <f t="shared" si="18"/>
        <v>#REF!</v>
      </c>
      <c r="I187" s="68" t="e">
        <f t="shared" si="19"/>
        <v>#REF!</v>
      </c>
      <c r="J187" s="69">
        <v>0</v>
      </c>
      <c r="K187" s="70" t="e">
        <f>ROUND((((#REF!*J187)/360)*I187)/0.05,0)*0.05</f>
        <v>#REF!</v>
      </c>
      <c r="M187" s="71">
        <v>2020</v>
      </c>
      <c r="N187" s="66" t="e">
        <f>IF(#REF!&lt;43831,43831,IF(#REF!&gt;44196,0,#REF!))</f>
        <v>#REF!</v>
      </c>
      <c r="O187" s="67" t="e">
        <f t="shared" si="20"/>
        <v>#REF!</v>
      </c>
      <c r="P187" s="66" t="e">
        <f>IF(#REF!&gt;44196,44196,IF(#REF!&lt;43831,0,#REF!))</f>
        <v>#REF!</v>
      </c>
      <c r="Q187" s="67" t="e">
        <f t="shared" si="21"/>
        <v>#REF!</v>
      </c>
      <c r="R187" s="68" t="e">
        <f t="shared" si="22"/>
        <v>#REF!</v>
      </c>
      <c r="S187" s="68" t="e">
        <f t="shared" si="23"/>
        <v>#REF!</v>
      </c>
      <c r="T187" s="69">
        <v>0</v>
      </c>
      <c r="U187" s="70" t="e">
        <f>ROUND((((#REF!*T187)/360)*S187)/0.05,0)*0.05</f>
        <v>#REF!</v>
      </c>
    </row>
    <row r="189" spans="3:21" hidden="1"/>
    <row r="190" spans="3:21" hidden="1"/>
    <row r="191" spans="3:21" hidden="1"/>
    <row r="192" spans="3:21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spans="3:21" hidden="1"/>
    <row r="211" spans="3:21">
      <c r="C211" s="146" t="s">
        <v>17</v>
      </c>
      <c r="D211" s="146"/>
      <c r="E211" s="146" t="s">
        <v>14</v>
      </c>
      <c r="F211" s="146"/>
      <c r="G211" s="146" t="s">
        <v>15</v>
      </c>
      <c r="H211" s="146"/>
      <c r="I211" s="146" t="s">
        <v>16</v>
      </c>
      <c r="J211" s="146"/>
    </row>
    <row r="212" spans="3:21" ht="14.25">
      <c r="C212" s="43" t="e">
        <f>ROUNDDOWN(#REF!/100,0)*100</f>
        <v>#REF!</v>
      </c>
      <c r="D212" s="44" t="e">
        <f>ROUNDDOWN(#REF!/100,0)*100</f>
        <v>#REF!</v>
      </c>
      <c r="E212" s="45"/>
      <c r="F212" s="45"/>
      <c r="G212" s="45"/>
      <c r="H212" s="45"/>
      <c r="I212" s="46"/>
      <c r="J212" s="46"/>
      <c r="K212" s="46"/>
    </row>
    <row r="213" spans="3:21" ht="14.25">
      <c r="C213" s="47" t="e">
        <f>IF((ROUND(IF(C212&lt;=0,0,IF(C212&lt;EB!$A$4,C212*EB!$B$3,IF(C212&lt;EB!$A$17,VLOOKUP(C212,EB!$A$4:'EB'!$D$17,4)+(C212-VLOOKUP(C212,EB!$A$4:'EB'!$D$17,1))*VLOOKUP(C212,EB!$A$4:'EB'!$D$17,2),C212*EB!$B$17)))/0.05,0)*0.05)&lt;=25,0,(ROUND(IF(C212&lt;=0,0,IF(C212&lt;EB!$A$4,C212*EB!$B$3,IF(C212&lt;EB!$A$17,VLOOKUP(C212,EB!$A$4:'EB'!$D$17,4)+(C212-VLOOKUP(C212,EB!$A$4:'EB'!$D$17,1))*VLOOKUP(C212,EB!$A$4:'EB'!$D$17,2),C212*EB!$B$17)))/0.05,0)*0.05))</f>
        <v>#REF!</v>
      </c>
      <c r="D213" s="47" t="e">
        <f>IF((ROUND(IF(C212&lt;=0,0,IF(C212&lt;EB!$F$4,C212*EB!$G$3,IF(C212&lt;EB!$F$14,VLOOKUP(C212,EB!$F$4:'EB'!$I$14,4)+(C212-VLOOKUP(C212,EB!$F$4:'EB'!$I$14,1))*VLOOKUP(C212,EB!$F$4:'EB'!$I$14,2),C212*EB!$G$14)))/0.05,0)*0.05)&lt;=25,0,(ROUND(IF(C212&lt;=0,0,IF(C212&lt;EB!$F$4,C212*EB!$G$3,IF(C212&lt;EB!$F$14,VLOOKUP(C212,EB!$F$4:'EB'!$I$14,4)+(C212-VLOOKUP(C212,EB!$F$4:'EB'!$I$14,1))*VLOOKUP(C212,EB!$F$4:'EB'!$I$14,2),C212*EB!$G$14)))/0.05,0)*0.05))</f>
        <v>#REF!</v>
      </c>
      <c r="E213" s="47" t="e">
        <f>IF((ROUND(IF(C212&lt;=0,0,IF(C212&lt;EB!$A$24,C212*EB!$B$23,IF(C212&lt;EB!$A$38,VLOOKUP(C212,EB!$A$24:'EB'!$D$38,4)+(C212-VLOOKUP(C212,EB!$A$24:'EB'!$D$38,1))*VLOOKUP(C212,EB!$A$24:'EB'!$D$38,2),C212*EB!$B$38)))/0.05,0)*0.05)&lt;=25,0,(ROUND(IF(C212&lt;=0,0,IF(C212&lt;EB!$A$24,C212*EB!$B$23,IF(C212&lt;EB!$A$38,VLOOKUP(C212,EB!$A$24:'EB'!$D$38,4)+(C212-VLOOKUP(C212,EB!$A$24:'EB'!$D$38,1))*VLOOKUP(C212,EB!$A$24:'EB'!$D$38,2),C212*EB!$B$38)))/0.05,0)*0.05))</f>
        <v>#REF!</v>
      </c>
      <c r="F213" s="47" t="e">
        <f>IF((ROUND(IF(C212&lt;=0,0,IF(C212&lt;EB!$F$24,C212*EB!$G$23,IF(C212&lt;EB!$F$34,VLOOKUP(C212,EB!$F$24:'EB'!$I$34,4)+(C212-VLOOKUP(C212,EB!$F$24:'EB'!$I$34,1))*VLOOKUP(C212,EB!$F$24:'EB'!$I$34,2),C212*EB!$G$34)))/0.05,0)*0.05)&lt;=25,0,(ROUND(IF(C212&lt;=0,0,IF(C212&lt;EB!$F$24,C212*EB!$G$23,IF(C212&lt;EB!$F$34,VLOOKUP(C212,EB!$F$24:'EB'!$I$34,4)+(C212-VLOOKUP(C212,EB!$F$24:'EB'!$I$34,1))*VLOOKUP(C212,EB!$F$24:'EB'!$I$34,2),C212*EB!$G$34)))/0.05,0)*0.05))</f>
        <v>#REF!</v>
      </c>
      <c r="G213" s="47" t="e">
        <f>IF((ROUND(IF(C212&lt;=0,0,IF(C212&lt;EB!$A$45,C212*EB!$B$44,IF(C212&lt;EB!$A$58,VLOOKUP(C212,EB!$A$45:'EB'!$D$58,4)+(C212-VLOOKUP(C212,EB!$A$45:'EB'!$D$58,1))*VLOOKUP(C212,EB!$A$45:'EB'!$D$58,2),C212*EB!$B$58)))/0.05,0)*0.05)&lt;=25,0,(ROUND(IF(C212&lt;=0,0,IF(C212&lt;EB!$A$45,C212*EB!$B$44,IF(C212&lt;EB!$A$58,VLOOKUP(C212,EB!$A$45:'EB'!$D$58,4)+(C212-VLOOKUP(C212,EB!$A$45:'EB'!$D$58,1))*VLOOKUP(C212,EB!$A$45:'EB'!$D$58,2),C212*EB!$B$58)))/0.05,0)*0.05))</f>
        <v>#REF!</v>
      </c>
      <c r="H213" s="47" t="e">
        <f>IF((ROUND(IF(C212&lt;=0,0,IF(C212&lt;EB!$F$45,C212*EB!$G$44,IF(C212&lt;EB!$F$55,VLOOKUP(C212,EB!$F$45:'EB'!$I$55,4)+(C212-VLOOKUP(C212,EB!$F$45:'EB'!$I$55,1))*VLOOKUP(C212,EB!$F$45:'EB'!$I$55,2),C212*EB!$G$55)))/0.05,0)*0.05)&lt;=25,0,(ROUND(IF(C212&lt;=0,0,IF(C212&lt;EB!$F$45,C212*EB!$G$44,IF(C212&lt;EB!$F$55,VLOOKUP(C212,EB!$F$45:'EB'!$I$55,4)+(C212-VLOOKUP(C212,EB!$F$45:'EB'!$I$55,1))*VLOOKUP(C212,EB!$F$45:'EB'!$I$55,2),C212*EB!$G$55)))/0.05,0)*0.05))</f>
        <v>#REF!</v>
      </c>
      <c r="I213" s="48" t="e">
        <f>IF((ROUND(IF(C212&lt;=0,0,IF(C212&lt;EB!$A$65,C212*EB!$B$64,IF(C212&lt;EB!$A$78,VLOOKUP(C212,EB!$A$65:'EB'!$D$78,4)+(C212-VLOOKUP(C212,EB!$A$65:'EB'!$D$78,1))*VLOOKUP(C212,EB!$A$65:'EB'!$D$78,2),C212*EB!$B$78)))/0.05,0)*0.05)&lt;=25,0,(ROUND(IF(C212&lt;=0,0,IF(C212&lt;EB!$A$65,C212*EB!$B$64,IF(C212&lt;EB!$A$78,VLOOKUP(C212,EB!$A$65:'EB'!$D$78,4)+(C212-VLOOKUP(C212,EB!$A$65:'EB'!$D$78,1))*VLOOKUP(C212,EB!$A$65:'EB'!$D$78,2),C212*EB!$B$78)))/0.05,0)*0.05))</f>
        <v>#REF!</v>
      </c>
      <c r="J213" s="48" t="e">
        <f>IF((ROUND(IF(C212&lt;=0,0,IF(C212&lt;EB!$F$65,C212*EB!$G$64,IF(C212&lt;EB!$F$75,VLOOKUP(C212,EB!$F$65:'EB'!$I$75,4)+(C212-VLOOKUP(C212,EB!$F$65:'EB'!$I$75,1))*VLOOKUP(C212,EB!$F$65:'EB'!$I$75,2),C212*EB!$G$75)))/0.05,0)*0.05)&lt;=25,0,(ROUND(IF(C212&lt;=0,0,IF(C212&lt;EB!$F$65,C212*EB!$G$64,IF(C212&lt;EB!$F$75,VLOOKUP(C212,EB!$F$65:'EB'!$I$75,4)+(C212-VLOOKUP(C212,EB!$F$65:'EB'!$I$75,1))*VLOOKUP(C212,EB!$F$65:'EB'!$I$75,2),C212*EB!$G$75)))/0.05,0)*0.05))</f>
        <v>#REF!</v>
      </c>
      <c r="K213" s="49"/>
    </row>
    <row r="214" spans="3:21" ht="14.25">
      <c r="C214" s="50" t="e">
        <f>IF((ROUND(IF(D212&lt;=0,0,IF(D212&lt;EB!$A$4,D212*EB!$B$3,IF(D212&lt;EB!$A$17,VLOOKUP(D212,EB!$A$4:'EB'!$D$17,4)+(D212-VLOOKUP(D212,EB!$A$4:'EB'!$D$17,1))*VLOOKUP(D212,EB!$A$4:'EB'!$D$17,2),D212*EB!$B$17)))/0.05,0)*0.05)&lt;=25,0,(ROUND(IF(D212&lt;=0,0,IF(D212&lt;EB!$A$4,D212*EB!$B$3,IF(D212&lt;EB!$A$17,VLOOKUP(D212,EB!$A$4:'EB'!$D$17,4)+(D212-VLOOKUP(D212,EB!$A$4:'EB'!$D$17,1))*VLOOKUP(D212,EB!$A$4:'EB'!$D$17,2),D212*EB!$B$17)))/0.05,0)*0.05))</f>
        <v>#REF!</v>
      </c>
      <c r="D214" s="50" t="e">
        <f>IF((ROUND(IF(D212&lt;=0,0,IF(D212&lt;EB!$F$4,D212*EB!$G$3,IF(D212&lt;EB!$F$14,VLOOKUP(D212,EB!$F$4:'EB'!$I$14,4)+(D212-VLOOKUP(D212,EB!$F$4:'EB'!$I$14,1))*VLOOKUP(D212,EB!$F$4:'EB'!$I$14,2),D212*EB!$G$14)))/0.05,0)*0.05)&lt;=25,0,(ROUND(IF(D212&lt;=0,0,IF(D212&lt;EB!$F$4,D212*EB!$G$3,IF(D212&lt;EB!$F$14,VLOOKUP(D212,EB!$F$4:'EB'!$I$14,4)+(D212-VLOOKUP(D212,EB!$F$4:'EB'!$I$14,1))*VLOOKUP(D212,EB!$F$4:'EB'!$I$14,2),D212*EB!$G$14)))/0.05,0)*0.05))</f>
        <v>#REF!</v>
      </c>
      <c r="E214" s="50" t="e">
        <f>IF((ROUND(IF(D212&lt;=0,0,IF(D212&lt;EB!$A$24,D212*EB!$B$23,IF(D212&lt;EB!$A$38,VLOOKUP(D212,EB!$A$24:'EB'!$D$38,4)+(D212-VLOOKUP(D212,EB!$A$24:'EB'!$D$38,1))*VLOOKUP(D212,EB!$A$24:'EB'!$D$38,2),D212*EB!$B$38)))/0.05,0)*0.05)&lt;=25,0,(ROUND(IF(D212&lt;=0,0,IF(D212&lt;EB!$A$24,D212*EB!$B$23,IF(D212&lt;EB!$A$38,VLOOKUP(D212,EB!$A$24:'EB'!$D$38,4)+(D212-VLOOKUP(D212,EB!$A$24:'EB'!$D$38,1))*VLOOKUP(D212,EB!$A$24:'EB'!$D$38,2),D212*EB!$B$38)))/0.05,0)*0.05))</f>
        <v>#REF!</v>
      </c>
      <c r="F214" s="50" t="e">
        <f>IF((ROUND(IF(D212&lt;=0,0,IF(D212&lt;EB!$F$24,D212*EB!$G$23,IF(D212&lt;EB!$F$34,VLOOKUP(D212,EB!$F$24:'EB'!$I$34,4)+(D212-VLOOKUP(D212,EB!$F$24:'EB'!$I$34,1))*VLOOKUP(D212,EB!$F$24:'EB'!$I$34,2),D212*EB!$G$34)))/0.05,0)*0.05)&lt;=25,0,(ROUND(IF(D212&lt;=0,0,IF(D212&lt;EB!$F$24,D212*EB!$G$23,IF(D212&lt;EB!$F$34,VLOOKUP(D212,EB!$F$24:'EB'!$I$34,4)+(D212-VLOOKUP(D212,EB!$F$24:'EB'!$I$34,1))*VLOOKUP(D212,EB!$F$24:'EB'!$I$34,2),D212*EB!$G$34)))/0.05,0)*0.05))</f>
        <v>#REF!</v>
      </c>
      <c r="G214" s="50" t="e">
        <f>IF((ROUND(IF(D212&lt;=0,0,IF(D212&lt;EB!$A$45,D212*EB!$B$44,IF(D212&lt;EB!$A$58,VLOOKUP(D212,EB!$A$45:'EB'!$D$58,4)+(D212-VLOOKUP(D212,EB!$A$45:'EB'!$D$58,1))*VLOOKUP(D212,EB!$A$45:'EB'!$D$58,2),D212*EB!$B$58)))/0.05,0)*0.05)&lt;=25,0,(ROUND(IF(D212&lt;=0,0,IF(D212&lt;EB!$A$45,D212*EB!$B$44,IF(D212&lt;EB!$A$58,VLOOKUP(D212,EB!$A$45:'EB'!$D$58,4)+(D212-VLOOKUP(D212,EB!$A$45:'EB'!$D$58,1))*VLOOKUP(D212,EB!$A$45:'EB'!$D$58,2),D212*EB!$B$58)))/0.05,0)*0.05))</f>
        <v>#REF!</v>
      </c>
      <c r="H214" s="50" t="e">
        <f>IF((ROUND(IF(D212&lt;=0,0,IF(D212&lt;EB!$F$45,D212*EB!$G$44,IF(D212&lt;EB!$F$55,VLOOKUP(D212,EB!$F$45:'EB'!$I$55,4)+(D212-VLOOKUP(D212,EB!$F$45:'EB'!$I$55,1))*VLOOKUP(D212,EB!$F$45:'EB'!$I$55,2),D212*EB!$G$55)))/0.05,0)*0.05)&lt;=25,0,(ROUND(IF(D212&lt;=0,0,IF(D212&lt;EB!$F$45,D212*EB!$G$44,IF(D212&lt;EB!$F$55,VLOOKUP(D212,EB!$F$45:'EB'!$I$55,4)+(D212-VLOOKUP(D212,EB!$F$45:'EB'!$I$55,1))*VLOOKUP(D212,EB!$F$45:'EB'!$I$55,2),D212*EB!$G$55)))/0.05,0)*0.05))</f>
        <v>#REF!</v>
      </c>
      <c r="I214" s="51" t="e">
        <f>IF((ROUND(IF(D212&lt;=0,0,IF(D212&lt;EB!$A$65,D212*EB!$B$64,IF(D212&lt;EB!$A$78,VLOOKUP(D212,EB!$A$65:'EB'!$D$78,4)+(D212-VLOOKUP(D212,EB!$A$65:'EB'!$D$78,1))*VLOOKUP(D212,EB!$A$65:'EB'!$D$78,2),D212*EB!$B$78)))/0.05,0)*0.05)&lt;=25,0,(ROUND(IF(D212&lt;=0,0,IF(D212&lt;EB!$A$65,D212*EB!$B$64,IF(D212&lt;EB!$A$78,VLOOKUP(D212,EB!$A$65:'EB'!$D$78,4)+(D212-VLOOKUP(D212,EB!$A$65:'EB'!$D$78,1))*VLOOKUP(D212,EB!$A$65:'EB'!$D$78,2),D212*EB!$B$78)))/0.05,0)*0.05))</f>
        <v>#REF!</v>
      </c>
      <c r="J214" s="51" t="e">
        <f>IF((ROUND(IF(D212&lt;=0,0,IF(D212&lt;EB!$F$65,D212*EB!$G$64,IF(D212&lt;EB!$F$75,VLOOKUP(D212,EB!$F$65:'EB'!$I$75,4)+(D212-VLOOKUP(D212,EB!$F$65:'EB'!$I$75,1))*VLOOKUP(D212,EB!$F$65:'EB'!$I$75,2),D212*EB!$G$75)))/0.05,0)*0.05)&lt;=25,0,(ROUND(IF(D212&lt;=0,0,IF(D212&lt;EB!$F$65,D212*EB!$G$64,IF(D212&lt;EB!$F$75,VLOOKUP(D212,EB!$F$65:'EB'!$I$75,4)+(D212-VLOOKUP(D212,EB!$F$65:'EB'!$I$75,1))*VLOOKUP(D212,EB!$F$65:'EB'!$I$75,2),D212*EB!$G$75)))/0.05,0)*0.05))</f>
        <v>#REF!</v>
      </c>
      <c r="K214" s="46"/>
    </row>
    <row r="215" spans="3:21" ht="14.25" hidden="1">
      <c r="C215" s="52" t="e">
        <f>ROUNDDOWN(#REF!/100,0)*100</f>
        <v>#REF!</v>
      </c>
      <c r="D215" s="53" t="e">
        <f>ROUNDDOWN(#REF!/100,0)*100</f>
        <v>#REF!</v>
      </c>
      <c r="I215" s="49"/>
      <c r="J215" s="49"/>
      <c r="K215" s="49"/>
    </row>
    <row r="216" spans="3:21" ht="14.25" hidden="1">
      <c r="C216" s="54" t="e">
        <f>IF((ROUND(IF(C215&lt;=0,0,IF(C215&lt;EB!$A$4,C215*EB!$B$3,IF(C215&lt;EB!$A$17,VLOOKUP(C215,EB!$A$4:'EB'!$D$17,4)+(C215-VLOOKUP(C215,EB!$A$4:'EB'!$D$17,1))*VLOOKUP(C215,EB!$A$4:'EB'!$D$17,2),C215*EB!$B$17)))/0.05,0)*0.05)&lt;=25,0,(ROUND(IF(C215&lt;=0,0,IF(C215&lt;EB!$A$4,C215*EB!$B$3,IF(C215&lt;EB!$A$17,VLOOKUP(C215,EB!$A$4:'EB'!$D$17,4)+(C215-VLOOKUP(C215,EB!$A$4:'EB'!$D$17,1))*VLOOKUP(C215,EB!$A$4:'EB'!$D$17,2),C215*EB!$B$17)))/0.05,0)*0.05))</f>
        <v>#REF!</v>
      </c>
      <c r="D216" s="54" t="e">
        <f>IF((ROUND(IF(C215&lt;=0,0,IF(C215&lt;EB!$F$4,C215*EB!$G$3,IF(C215&lt;EB!$F$14,VLOOKUP(C215,EB!$F$4:'EB'!$I$14,4)+(C215-VLOOKUP(C215,EB!$F$4:'EB'!$I$14,1))*VLOOKUP(C215,EB!$F$4:'EB'!$I$14,2),C215*EB!$G$14)))/0.05,0)*0.05)&lt;=25,0,(ROUND(IF(C215&lt;=0,0,IF(C215&lt;EB!$F$4,C215*EB!$G$3,IF(C215&lt;EB!$F$14,VLOOKUP(C215,EB!$F$4:'EB'!$I$14,4)+(C215-VLOOKUP(C215,EB!$F$4:'EB'!$I$14,1))*VLOOKUP(C215,EB!$F$4:'EB'!$I$14,2),C215*EB!$G$14)))/0.05,0)*0.05))</f>
        <v>#REF!</v>
      </c>
      <c r="E216" s="54" t="e">
        <f>IF((ROUND(IF(C215&lt;=0,0,IF(C215&lt;EB!$A$24,C215*EB!$B$23,IF(C215&lt;EB!$A$38,VLOOKUP(C215,EB!$A$24:'EB'!$D$38,4)+(C215-VLOOKUP(C215,EB!$A$24:'EB'!$D$38,1))*VLOOKUP(C215,EB!$A$24:'EB'!$D$38,2),C215*EB!$B$38)))/0.05,0)*0.05)&lt;=25,0,(ROUND(IF(C215&lt;=0,0,IF(C215&lt;EB!$A$24,C215*EB!$B$23,IF(C215&lt;EB!$A$38,VLOOKUP(C215,EB!$A$24:'EB'!$D$38,4)+(C215-VLOOKUP(C215,EB!$A$24:'EB'!$D$38,1))*VLOOKUP(C215,EB!$A$24:'EB'!$D$38,2),C215*EB!$B$38)))/0.05,0)*0.05))</f>
        <v>#REF!</v>
      </c>
      <c r="F216" s="54" t="e">
        <f>IF((ROUND(IF(C215&lt;=0,0,IF(C215&lt;EB!$F$24,C215*EB!$G$23,IF(C215&lt;EB!$F$34,VLOOKUP(C215,EB!$F$24:'EB'!$I$34,4)+(C215-VLOOKUP(C215,EB!$F$24:'EB'!$I$34,1))*VLOOKUP(C215,EB!$F$24:'EB'!$I$34,2),C215*EB!$G$34)))/0.05,0)*0.05)&lt;=25,0,(ROUND(IF(C215&lt;=0,0,IF(C215&lt;EB!$F$24,C215*EB!$G$23,IF(C215&lt;EB!$F$34,VLOOKUP(C215,EB!$F$24:'EB'!$I$34,4)+(C215-VLOOKUP(C215,EB!$F$24:'EB'!$I$34,1))*VLOOKUP(C215,EB!$F$24:'EB'!$I$34,2),C215*EB!$G$34)))/0.05,0)*0.05))</f>
        <v>#REF!</v>
      </c>
      <c r="G216" s="54" t="e">
        <f>IF((ROUND(IF(C215&lt;=0,0,IF(C215&lt;EB!$A$45,C215*EB!$B$44,IF(C215&lt;EB!$A$58,VLOOKUP(C215,EB!$A$45:'EB'!$D$58,4)+(C215-VLOOKUP(C215,EB!$A$45:'EB'!$D$58,1))*VLOOKUP(C215,EB!$A$45:'EB'!$D$58,2),C215*EB!$B$58)))/0.05,0)*0.05)&lt;=25,0,(ROUND(IF(C215&lt;=0,0,IF(C215&lt;EB!$A$45,C215*EB!$B$44,IF(C215&lt;EB!$A$58,VLOOKUP(C215,EB!$A$45:'EB'!$D$58,4)+(C215-VLOOKUP(C215,EB!$A$45:'EB'!$D$58,1))*VLOOKUP(C215,EB!$A$45:'EB'!$D$58,2),C215*EB!$B$58)))/0.05,0)*0.05))</f>
        <v>#REF!</v>
      </c>
      <c r="H216" s="54" t="e">
        <f>IF((ROUND(IF(C215&lt;=0,0,IF(C215&lt;EB!$F$45,C215*EB!$G$44,IF(C215&lt;EB!$F$55,VLOOKUP(C215,EB!$F$45:'EB'!$I$55,4)+(C215-VLOOKUP(C215,EB!$F$45:'EB'!$I$55,1))*VLOOKUP(C215,EB!$F$45:'EB'!$I$55,2),C215*EB!$G$55)))/0.05,0)*0.05)&lt;=25,0,(ROUND(IF(C215&lt;=0,0,IF(C215&lt;EB!$F$45,C215*EB!$G$44,IF(C215&lt;EB!$F$55,VLOOKUP(C215,EB!$F$45:'EB'!$I$55,4)+(C215-VLOOKUP(C215,EB!$F$45:'EB'!$I$55,1))*VLOOKUP(C215,EB!$F$45:'EB'!$I$55,2),C215*EB!$G$55)))/0.05,0)*0.05))</f>
        <v>#REF!</v>
      </c>
      <c r="I216" s="55" t="e">
        <f>IF((ROUND(IF(C215&lt;=0,0,IF(C215&lt;EB!$A$65,C215*EB!$B$64,IF(C215&lt;EB!$A$78,VLOOKUP(C215,EB!$A$65:'EB'!$D$78,4)+(C215-VLOOKUP(C215,EB!$A$65:'EB'!$D$78,1))*VLOOKUP(C215,EB!$A$65:'EB'!$D$78,2),C215*EB!$B$78)))/0.05,0)*0.05)&lt;=25,0,(ROUND(IF(C215&lt;=0,0,IF(C215&lt;EB!$A$65,C215*EB!$B$64,IF(C215&lt;EB!$A$78,VLOOKUP(C215,EB!$A$65:'EB'!$D$78,4)+(C215-VLOOKUP(C215,EB!$A$65:'EB'!$D$78,1))*VLOOKUP(C215,EB!$A$65:'EB'!$D$78,2),C215*EB!$B$78)))/0.05,0)*0.05))</f>
        <v>#REF!</v>
      </c>
      <c r="J216" s="55" t="e">
        <f>IF((ROUND(IF(C215&lt;=0,0,IF(C215&lt;EB!$F$65,C215*EB!$G$64,IF(C215&lt;EB!$F$75,VLOOKUP(C215,EB!$F$65:'EB'!$I$75,4)+(C215-VLOOKUP(C215,EB!$F$65:'EB'!$I$75,1))*VLOOKUP(C215,EB!$F$65:'EB'!$I$75,2),C215*EB!$G$75)))/0.05,0)*0.05)&lt;=25,0,(ROUND(IF(C215&lt;=0,0,IF(C215&lt;EB!$F$65,C215*EB!$G$64,IF(C215&lt;EB!$F$75,VLOOKUP(C215,EB!$F$65:'EB'!$I$75,4)+(C215-VLOOKUP(C215,EB!$F$65:'EB'!$I$75,1))*VLOOKUP(C215,EB!$F$65:'EB'!$I$75,2),C215*EB!$G$75)))/0.05,0)*0.05))</f>
        <v>#REF!</v>
      </c>
      <c r="K216" s="46"/>
    </row>
    <row r="217" spans="3:21" ht="14.25" hidden="1">
      <c r="C217" s="56" t="e">
        <f>IF((ROUND(IF(D215&lt;=0,0,IF(D215&lt;EB!$A$4,D215*EB!$B$3,IF(D215&lt;EB!$A$17,VLOOKUP(D215,EB!$A$4:'EB'!$D$17,4)+(D215-VLOOKUP(D215,EB!$A$4:'EB'!$D$17,1))*VLOOKUP(D215,EB!$A$4:'EB'!$D$17,2),D215*EB!$B$17)))/0.05,0)*0.05)&lt;=25,0,(ROUND(IF(D215&lt;=0,0,IF(D215&lt;EB!$A$4,D215*EB!$B$3,IF(D215&lt;EB!$A$17,VLOOKUP(D215,EB!$A$4:'EB'!$D$17,4)+(D215-VLOOKUP(D215,EB!$A$4:'EB'!$D$17,1))*VLOOKUP(D215,EB!$A$4:'EB'!$D$17,2),$D215*EB!$B$17)))/0.05,0)*0.05))</f>
        <v>#REF!</v>
      </c>
      <c r="D217" s="56" t="e">
        <f>IF((ROUND(IF(D215&lt;=0,0,IF(D215&lt;EB!$F$4,D215*EB!$G$3,IF(D215&lt;EB!$F$14,VLOOKUP(D215,EB!$F$4:'EB'!$I$14,4)+(D215-VLOOKUP(D215,EB!$F$4:'EB'!$I$14,1))*VLOOKUP(D215,EB!$F$4:'EB'!$I$14,2),D215*EB!$G$14)))/0.05,0)*0.05)&lt;=25,0,(ROUND(IF(D215&lt;=0,0,IF(D215&lt;EB!$F$4,D215*EB!$G$3,IF(D215&lt;EB!$F$14,VLOOKUP(D215,EB!$F$4:'EB'!$I$14,4)+(D215-VLOOKUP(D215,EB!$F$4:'EB'!$I$14,1))*VLOOKUP(D215,EB!$F$4:'EB'!$I$14,2),D215*EB!$G$14)))/0.05,0)*0.05))</f>
        <v>#REF!</v>
      </c>
      <c r="E217" s="56" t="e">
        <f>IF((ROUND(IF(D215&lt;=0,0,IF(D215&lt;EB!$A$24,D215*EB!$B$23,IF(D215&lt;EB!$A$38,VLOOKUP(D215,EB!$A$24:'EB'!$D$38,4)+(D215-VLOOKUP(D215,EB!$A$24:'EB'!$D$38,1))*VLOOKUP(D215,EB!$A$24:'EB'!$D$38,2),D215*EB!$B$38)))/0.05,0)*0.05)&lt;=25,0,(ROUND(IF(D215&lt;=0,0,IF(D215&lt;EB!$A$24,D215*EB!$B$23,IF(D215&lt;EB!$A$38,VLOOKUP(D215,EB!$A$24:'EB'!$D$38,4)+(D215-VLOOKUP(D215,EB!$A$24:'EB'!$D$38,1))*VLOOKUP(D215,EB!$A$24:'EB'!$D$38,2),D215*EB!$B$38)))/0.05,0)*0.05))</f>
        <v>#REF!</v>
      </c>
      <c r="F217" s="56" t="e">
        <f>IF((ROUND(IF(D215&lt;=0,0,IF(D215&lt;EB!$F$24,D215*EB!$G$23,IF(D215&lt;EB!$F$34,VLOOKUP(D215,EB!$F$24:'EB'!$I$34,4)+(D215-VLOOKUP(D215,EB!$F$24:'EB'!$I$34,1))*VLOOKUP(D215,EB!$F$24:'EB'!$I$34,2),D215*EB!$G$34)))/0.05,0)*0.05)&lt;=25,0,(ROUND(IF(D215&lt;=0,0,IF(D215&lt;EB!$F$24,D215*EB!$G$23,IF(D215&lt;EB!$F$34,VLOOKUP(D215,EB!$F$24:'EB'!$I$34,4)+(D215-VLOOKUP(D215,EB!$F$24:'EB'!$I$34,1))*VLOOKUP(D215,EB!$F$24:'EB'!$I$34,2),D215*EB!$G$34)))/0.05,0)*0.05))</f>
        <v>#REF!</v>
      </c>
      <c r="G217" s="56" t="e">
        <f>IF((ROUND(IF(D215&lt;=0,0,IF(D215&lt;EB!$A$45,D215*EB!$B$44,IF(D215&lt;EB!$A$58,VLOOKUP(D215,EB!$A$45:'EB'!$D$58,4)+(D215-VLOOKUP(D215,EB!$A$45:'EB'!$D$58,1))*VLOOKUP(D215,EB!$A$45:'EB'!$D$58,2),D215*EB!$B$58)))/0.05,0)*0.05)&lt;=25,0,(ROUND(IF(D215&lt;=0,0,IF(D215&lt;EB!$A$45,D215*EB!$B$44,IF(D215&lt;EB!$A$58,VLOOKUP(D215,EB!$A$45:'EB'!$D$58,4)+(D215-VLOOKUP(D215,EB!$A$45:'EB'!$D$58,1))*VLOOKUP(D215,EB!$A$45:'EB'!$D$58,2),D215*EB!$B$58)))/0.05,0)*0.05))</f>
        <v>#REF!</v>
      </c>
      <c r="H217" s="56" t="e">
        <f>IF((ROUND(IF(D215&lt;=0,0,IF(D215&lt;EB!$F$45,D215*EB!$G$44,IF(D215&lt;EB!$F$55,VLOOKUP(D215,EB!$F$45:'EB'!$I$55,4)+(D215-VLOOKUP(D215,EB!$F$45:'EB'!$I$55,1))*VLOOKUP(D215,EB!$F$45:'EB'!$I$55,2),D215*EB!$G$55)))/0.05,0)*0.05)&lt;=25,0,(ROUND(IF(D215&lt;=0,0,IF(D215&lt;EB!$F$45,D215*EB!$G$44,IF(D215&lt;EB!$F$55,VLOOKUP(D215,EB!$F$45:'EB'!$I$55,4)+(D215-VLOOKUP(D215,EB!$F$45:'EB'!$I$55,1))*VLOOKUP(D215,EB!$F$45:'EB'!$I$55,2),D215*EB!$G$55)))/0.05,0)*0.05))</f>
        <v>#REF!</v>
      </c>
      <c r="I217" s="57" t="e">
        <f>IF((ROUND(IF(D215&lt;=0,0,IF(D215&lt;EB!$A$65,D215*EB!$B$64,IF(D215&lt;EB!$A$78,VLOOKUP(D215,EB!$A$65:'EB'!$D$78,4)+(D215-VLOOKUP(D215,EB!$A$65:'EB'!$D$78,1))*VLOOKUP(D215,EB!$A$65:'EB'!$D$78,2),D215*EB!$B$78)))/0.05,0)*0.05)&lt;=25,0,(ROUND(IF(D215&lt;=0,0,IF(D215&lt;EB!$A$65,D215*EB!$B$64,IF(D215&lt;EB!$A$78,VLOOKUP(D215,EB!$A$65:'EB'!$D$78,4)+(D215-VLOOKUP(D215,EB!$A$65:'EB'!$D$78,1))*VLOOKUP(D215,EB!$A$65:'EB'!$D$78,2),D215*EB!$B$78)))/0.05,0)*0.05))</f>
        <v>#REF!</v>
      </c>
      <c r="J217" s="57" t="e">
        <f>IF((ROUND(IF(D215&lt;=0,0,IF(D215&lt;EB!$F$65,D215*EB!$G$64,IF(D215&lt;EB!$F$75,VLOOKUP(D215,EB!$F$65:'EB'!$I$75,4)+(D215-VLOOKUP(D215,EB!$F$65:'EB'!$I$75,1))*VLOOKUP(D215,EB!$F$65:'EB'!$I$75,2),D215*EB!$G$75)))/0.05,0)*0.05)&lt;=25,0,(ROUND(IF(D215&lt;=0,0,IF(D215&lt;EB!$F$65,D215*EB!$G$64,IF(D215&lt;EB!$F$75,VLOOKUP(D215,EB!$F$65:'EB'!$I$75,4)+(D215-VLOOKUP(D215,EB!$F$65:'EB'!$I$75,1))*VLOOKUP(D215,EB!$F$65:'EB'!$I$75,2),D215*EB!$G$75)))/0.05,0)*0.05))</f>
        <v>#REF!</v>
      </c>
      <c r="K217" s="46"/>
    </row>
    <row r="218" spans="3:21" ht="14.25">
      <c r="C218" s="58"/>
      <c r="D218" s="45"/>
      <c r="E218" s="45"/>
      <c r="F218" s="45"/>
      <c r="G218" s="45"/>
      <c r="H218" s="45"/>
      <c r="I218" s="46"/>
      <c r="J218" s="46"/>
      <c r="K218" s="46"/>
    </row>
    <row r="219" spans="3:21">
      <c r="C219" s="59"/>
      <c r="D219" s="60"/>
      <c r="E219" s="61"/>
      <c r="F219" s="60"/>
      <c r="G219" s="61"/>
      <c r="H219" s="62"/>
      <c r="I219" s="62"/>
      <c r="J219" s="63"/>
      <c r="K219" s="64" t="e">
        <f>SUM(K221:K246)</f>
        <v>#REF!</v>
      </c>
      <c r="M219" s="59"/>
      <c r="N219" s="60"/>
      <c r="O219" s="61"/>
      <c r="P219" s="60"/>
      <c r="Q219" s="61"/>
      <c r="R219" s="62"/>
      <c r="S219" s="62"/>
      <c r="T219" s="63"/>
      <c r="U219" s="64" t="e">
        <f>SUM(U221:U246)</f>
        <v>#REF!</v>
      </c>
    </row>
    <row r="220" spans="3:21">
      <c r="C220" s="65"/>
      <c r="D220" s="66"/>
      <c r="E220" s="67"/>
      <c r="F220" s="66"/>
      <c r="G220" s="67"/>
      <c r="H220" s="68"/>
      <c r="I220" s="68"/>
      <c r="J220" s="69"/>
      <c r="K220" s="70"/>
      <c r="M220" s="65"/>
      <c r="N220" s="66"/>
      <c r="O220" s="67"/>
      <c r="P220" s="66"/>
      <c r="Q220" s="67"/>
      <c r="R220" s="68"/>
      <c r="S220" s="68"/>
      <c r="T220" s="69"/>
      <c r="U220" s="70"/>
    </row>
    <row r="221" spans="3:21">
      <c r="C221" s="65">
        <v>1995</v>
      </c>
      <c r="D221" s="66" t="e">
        <f>IF(#REF!&lt;34700,34700,IF(#REF!&gt;35064,0,#REF!))</f>
        <v>#REF!</v>
      </c>
      <c r="E221" s="67" t="e">
        <f t="shared" ref="E221:E246" si="24">D221</f>
        <v>#REF!</v>
      </c>
      <c r="F221" s="66" t="e">
        <f>IF(#REF!&gt;35064,35064,IF(#REF!&lt;34700,0,#REF!))</f>
        <v>#REF!</v>
      </c>
      <c r="G221" s="67" t="e">
        <f t="shared" ref="G221:G246" si="25">F221</f>
        <v>#REF!</v>
      </c>
      <c r="H221" s="68" t="e">
        <f t="shared" ref="H221:H246" si="26">DAYS360(E221,G221+1,FALSE)</f>
        <v>#REF!</v>
      </c>
      <c r="I221" s="68" t="e">
        <f t="shared" ref="I221:I246" si="27">IF(H221&lt;1,0,IF(H221&gt;360,0,H221))</f>
        <v>#REF!</v>
      </c>
      <c r="J221" s="69">
        <v>0.05</v>
      </c>
      <c r="K221" s="70" t="e">
        <f>ROUND((((#REF!*J221)/360)*I221)/0.05,0)*0.05</f>
        <v>#REF!</v>
      </c>
      <c r="M221" s="65">
        <v>1995</v>
      </c>
      <c r="N221" s="66" t="e">
        <f>IF(#REF!&lt;34700,34700,IF(#REF!&gt;35064,0,#REF!))</f>
        <v>#REF!</v>
      </c>
      <c r="O221" s="67" t="e">
        <f t="shared" ref="O221:O246" si="28">N221</f>
        <v>#REF!</v>
      </c>
      <c r="P221" s="66" t="e">
        <f>IF(#REF!&gt;35064,35064,IF(#REF!&lt;34700,0,#REF!))</f>
        <v>#REF!</v>
      </c>
      <c r="Q221" s="67" t="e">
        <f t="shared" ref="Q221:Q246" si="29">P221</f>
        <v>#REF!</v>
      </c>
      <c r="R221" s="68" t="e">
        <f t="shared" ref="R221:R246" si="30">DAYS360(O221,Q221+1,FALSE)</f>
        <v>#REF!</v>
      </c>
      <c r="S221" s="68" t="e">
        <f t="shared" ref="S221:S246" si="31">IF(R221&lt;1,0,IF(R221&gt;360,0,R221))</f>
        <v>#REF!</v>
      </c>
      <c r="T221" s="69">
        <v>0.05</v>
      </c>
      <c r="U221" s="70" t="e">
        <f>ROUND((((#REF!*T221)/360)*S221)/0.05,0)*0.05</f>
        <v>#REF!</v>
      </c>
    </row>
    <row r="222" spans="3:21">
      <c r="C222" s="65">
        <v>1996</v>
      </c>
      <c r="D222" s="66" t="e">
        <f>IF(#REF!&lt;35065,35065,IF(#REF!&gt;35430,0,#REF!))</f>
        <v>#REF!</v>
      </c>
      <c r="E222" s="67" t="e">
        <f t="shared" si="24"/>
        <v>#REF!</v>
      </c>
      <c r="F222" s="66" t="e">
        <f>IF(#REF!&gt;35430,35430,IF(#REF!&lt;35065,0,#REF!))</f>
        <v>#REF!</v>
      </c>
      <c r="G222" s="67" t="e">
        <f t="shared" si="25"/>
        <v>#REF!</v>
      </c>
      <c r="H222" s="68" t="e">
        <f t="shared" si="26"/>
        <v>#REF!</v>
      </c>
      <c r="I222" s="68" t="e">
        <f t="shared" si="27"/>
        <v>#REF!</v>
      </c>
      <c r="J222" s="69">
        <v>0.05</v>
      </c>
      <c r="K222" s="70" t="e">
        <f>ROUND((((#REF!*J222)/360)*I222)/0.05,0)*0.05</f>
        <v>#REF!</v>
      </c>
      <c r="M222" s="65">
        <v>1996</v>
      </c>
      <c r="N222" s="66" t="e">
        <f>IF(#REF!&lt;35065,35065,IF(#REF!&gt;35430,0,#REF!))</f>
        <v>#REF!</v>
      </c>
      <c r="O222" s="67" t="e">
        <f t="shared" si="28"/>
        <v>#REF!</v>
      </c>
      <c r="P222" s="66" t="e">
        <f>IF(#REF!&gt;35430,35430,IF(#REF!&lt;35065,0,#REF!))</f>
        <v>#REF!</v>
      </c>
      <c r="Q222" s="67" t="e">
        <f t="shared" si="29"/>
        <v>#REF!</v>
      </c>
      <c r="R222" s="68" t="e">
        <f t="shared" si="30"/>
        <v>#REF!</v>
      </c>
      <c r="S222" s="68" t="e">
        <f t="shared" si="31"/>
        <v>#REF!</v>
      </c>
      <c r="T222" s="69">
        <v>0.05</v>
      </c>
      <c r="U222" s="70" t="e">
        <f>ROUND((((#REF!*T222)/360)*S222)/0.05,0)*0.05</f>
        <v>#REF!</v>
      </c>
    </row>
    <row r="223" spans="3:21">
      <c r="C223" s="65">
        <v>1997</v>
      </c>
      <c r="D223" s="66" t="e">
        <f>IF(#REF!&lt;35431,35431,IF(#REF!&gt;35795,0,#REF!))</f>
        <v>#REF!</v>
      </c>
      <c r="E223" s="67" t="e">
        <f t="shared" si="24"/>
        <v>#REF!</v>
      </c>
      <c r="F223" s="66" t="e">
        <f>IF(#REF!&gt;35795,35795,IF(#REF!&lt;35431,0,#REF!))</f>
        <v>#REF!</v>
      </c>
      <c r="G223" s="67" t="e">
        <f t="shared" si="25"/>
        <v>#REF!</v>
      </c>
      <c r="H223" s="68" t="e">
        <f t="shared" si="26"/>
        <v>#REF!</v>
      </c>
      <c r="I223" s="68" t="e">
        <f t="shared" si="27"/>
        <v>#REF!</v>
      </c>
      <c r="J223" s="69">
        <v>0.05</v>
      </c>
      <c r="K223" s="70" t="e">
        <f>ROUND((((#REF!*J223)/360)*I223)/0.05,0)*0.05</f>
        <v>#REF!</v>
      </c>
      <c r="M223" s="65">
        <v>1997</v>
      </c>
      <c r="N223" s="66" t="e">
        <f>IF(#REF!&lt;35431,35431,IF(#REF!&gt;35795,0,#REF!))</f>
        <v>#REF!</v>
      </c>
      <c r="O223" s="67" t="e">
        <f t="shared" si="28"/>
        <v>#REF!</v>
      </c>
      <c r="P223" s="66" t="e">
        <f>IF(#REF!&gt;35795,35795,IF(#REF!&lt;35431,0,#REF!))</f>
        <v>#REF!</v>
      </c>
      <c r="Q223" s="67" t="e">
        <f t="shared" si="29"/>
        <v>#REF!</v>
      </c>
      <c r="R223" s="68" t="e">
        <f t="shared" si="30"/>
        <v>#REF!</v>
      </c>
      <c r="S223" s="68" t="e">
        <f t="shared" si="31"/>
        <v>#REF!</v>
      </c>
      <c r="T223" s="69">
        <v>0.05</v>
      </c>
      <c r="U223" s="70" t="e">
        <f>ROUND((((#REF!*T223)/360)*S223)/0.05,0)*0.05</f>
        <v>#REF!</v>
      </c>
    </row>
    <row r="224" spans="3:21">
      <c r="C224" s="65">
        <v>1998</v>
      </c>
      <c r="D224" s="66" t="e">
        <f>IF(#REF!&lt;35796,35796,IF(#REF!&gt;36160,0,#REF!))</f>
        <v>#REF!</v>
      </c>
      <c r="E224" s="67" t="e">
        <f t="shared" si="24"/>
        <v>#REF!</v>
      </c>
      <c r="F224" s="66" t="e">
        <f>IF(#REF!&gt;36160,36160,IF(#REF!&lt;35796,0,#REF!))</f>
        <v>#REF!</v>
      </c>
      <c r="G224" s="67" t="e">
        <f t="shared" si="25"/>
        <v>#REF!</v>
      </c>
      <c r="H224" s="68" t="e">
        <f t="shared" si="26"/>
        <v>#REF!</v>
      </c>
      <c r="I224" s="68" t="e">
        <f t="shared" si="27"/>
        <v>#REF!</v>
      </c>
      <c r="J224" s="69">
        <v>0.05</v>
      </c>
      <c r="K224" s="70" t="e">
        <f>ROUND((((#REF!*J224)/360)*I224)/0.05,0)*0.05</f>
        <v>#REF!</v>
      </c>
      <c r="M224" s="65">
        <v>1998</v>
      </c>
      <c r="N224" s="66" t="e">
        <f>IF(#REF!&lt;35796,35796,IF(#REF!&gt;36160,0,#REF!))</f>
        <v>#REF!</v>
      </c>
      <c r="O224" s="67" t="e">
        <f t="shared" si="28"/>
        <v>#REF!</v>
      </c>
      <c r="P224" s="66" t="e">
        <f>IF(#REF!&gt;36160,36160,IF(#REF!&lt;35796,0,#REF!))</f>
        <v>#REF!</v>
      </c>
      <c r="Q224" s="67" t="e">
        <f t="shared" si="29"/>
        <v>#REF!</v>
      </c>
      <c r="R224" s="68" t="e">
        <f t="shared" si="30"/>
        <v>#REF!</v>
      </c>
      <c r="S224" s="68" t="e">
        <f t="shared" si="31"/>
        <v>#REF!</v>
      </c>
      <c r="T224" s="69">
        <v>0.05</v>
      </c>
      <c r="U224" s="70" t="e">
        <f>ROUND((((#REF!*T224)/360)*S224)/0.05,0)*0.05</f>
        <v>#REF!</v>
      </c>
    </row>
    <row r="225" spans="3:21">
      <c r="C225" s="65">
        <v>1999</v>
      </c>
      <c r="D225" s="66" t="e">
        <f>IF(#REF!&lt;36161,36161,IF(#REF!&gt;36525,0,#REF!))</f>
        <v>#REF!</v>
      </c>
      <c r="E225" s="67" t="e">
        <f t="shared" si="24"/>
        <v>#REF!</v>
      </c>
      <c r="F225" s="66" t="e">
        <f>IF(#REF!&gt;36525,36525,IF(#REF!&lt;36161,0,#REF!))</f>
        <v>#REF!</v>
      </c>
      <c r="G225" s="67" t="e">
        <f t="shared" si="25"/>
        <v>#REF!</v>
      </c>
      <c r="H225" s="68" t="e">
        <f t="shared" si="26"/>
        <v>#REF!</v>
      </c>
      <c r="I225" s="68" t="e">
        <f t="shared" si="27"/>
        <v>#REF!</v>
      </c>
      <c r="J225" s="69">
        <v>0.04</v>
      </c>
      <c r="K225" s="70" t="e">
        <f>ROUND((((#REF!*J225)/360)*I225)/0.05,0)*0.05</f>
        <v>#REF!</v>
      </c>
      <c r="M225" s="65">
        <v>1999</v>
      </c>
      <c r="N225" s="66" t="e">
        <f>IF(#REF!&lt;36161,36161,IF(#REF!&gt;36525,0,#REF!))</f>
        <v>#REF!</v>
      </c>
      <c r="O225" s="67" t="e">
        <f t="shared" si="28"/>
        <v>#REF!</v>
      </c>
      <c r="P225" s="66" t="e">
        <f>IF(#REF!&gt;36525,36525,IF(#REF!&lt;36161,0,#REF!))</f>
        <v>#REF!</v>
      </c>
      <c r="Q225" s="67" t="e">
        <f t="shared" si="29"/>
        <v>#REF!</v>
      </c>
      <c r="R225" s="68" t="e">
        <f t="shared" si="30"/>
        <v>#REF!</v>
      </c>
      <c r="S225" s="68" t="e">
        <f t="shared" si="31"/>
        <v>#REF!</v>
      </c>
      <c r="T225" s="69">
        <v>0.04</v>
      </c>
      <c r="U225" s="70" t="e">
        <f>ROUND((((#REF!*T225)/360)*S225)/0.05,0)*0.05</f>
        <v>#REF!</v>
      </c>
    </row>
    <row r="226" spans="3:21">
      <c r="C226" s="65">
        <v>2000</v>
      </c>
      <c r="D226" s="66" t="e">
        <f>IF(#REF!&lt;36526,36526,IF(#REF!&gt;36891,0,#REF!))</f>
        <v>#REF!</v>
      </c>
      <c r="E226" s="67" t="e">
        <f t="shared" si="24"/>
        <v>#REF!</v>
      </c>
      <c r="F226" s="66" t="e">
        <f>IF(#REF!&gt;36891,36891,IF(#REF!&lt;36526,0,#REF!))</f>
        <v>#REF!</v>
      </c>
      <c r="G226" s="67" t="e">
        <f t="shared" si="25"/>
        <v>#REF!</v>
      </c>
      <c r="H226" s="68" t="e">
        <f t="shared" si="26"/>
        <v>#REF!</v>
      </c>
      <c r="I226" s="68" t="e">
        <f t="shared" si="27"/>
        <v>#REF!</v>
      </c>
      <c r="J226" s="69">
        <v>0.04</v>
      </c>
      <c r="K226" s="70" t="e">
        <f>ROUND((((#REF!*J226)/360)*I226)/0.05,0)*0.05</f>
        <v>#REF!</v>
      </c>
      <c r="M226" s="65">
        <v>2000</v>
      </c>
      <c r="N226" s="66" t="e">
        <f>IF(#REF!&lt;36526,36526,IF(#REF!&gt;36891,0,#REF!))</f>
        <v>#REF!</v>
      </c>
      <c r="O226" s="67" t="e">
        <f t="shared" si="28"/>
        <v>#REF!</v>
      </c>
      <c r="P226" s="66" t="e">
        <f>IF(#REF!&gt;36891,36891,IF(#REF!&lt;36526,0,#REF!))</f>
        <v>#REF!</v>
      </c>
      <c r="Q226" s="67" t="e">
        <f t="shared" si="29"/>
        <v>#REF!</v>
      </c>
      <c r="R226" s="68" t="e">
        <f t="shared" si="30"/>
        <v>#REF!</v>
      </c>
      <c r="S226" s="68" t="e">
        <f t="shared" si="31"/>
        <v>#REF!</v>
      </c>
      <c r="T226" s="69">
        <v>0.04</v>
      </c>
      <c r="U226" s="70" t="e">
        <f>ROUND((((#REF!*T226)/360)*S226)/0.05,0)*0.05</f>
        <v>#REF!</v>
      </c>
    </row>
    <row r="227" spans="3:21">
      <c r="C227" s="65">
        <v>2001</v>
      </c>
      <c r="D227" s="66" t="e">
        <f>IF(#REF!&lt;36892,36892,IF(#REF!&gt;37256,0,#REF!))</f>
        <v>#REF!</v>
      </c>
      <c r="E227" s="67" t="e">
        <f t="shared" si="24"/>
        <v>#REF!</v>
      </c>
      <c r="F227" s="66" t="e">
        <f>IF(#REF!&gt;37256,37256,IF(#REF!&lt;36892,0,#REF!))</f>
        <v>#REF!</v>
      </c>
      <c r="G227" s="67" t="e">
        <f t="shared" si="25"/>
        <v>#REF!</v>
      </c>
      <c r="H227" s="68" t="e">
        <f t="shared" si="26"/>
        <v>#REF!</v>
      </c>
      <c r="I227" s="68" t="e">
        <f t="shared" si="27"/>
        <v>#REF!</v>
      </c>
      <c r="J227" s="69">
        <v>4.4999999999999998E-2</v>
      </c>
      <c r="K227" s="70" t="e">
        <f>ROUND((((#REF!*J227)/360)*I227)/0.05,0)*0.05</f>
        <v>#REF!</v>
      </c>
      <c r="M227" s="65">
        <v>2001</v>
      </c>
      <c r="N227" s="66" t="e">
        <f>IF(#REF!&lt;36892,36892,IF(#REF!&gt;37256,0,#REF!))</f>
        <v>#REF!</v>
      </c>
      <c r="O227" s="67" t="e">
        <f t="shared" si="28"/>
        <v>#REF!</v>
      </c>
      <c r="P227" s="66" t="e">
        <f>IF(#REF!&gt;37256,37256,IF(#REF!&lt;36892,0,#REF!))</f>
        <v>#REF!</v>
      </c>
      <c r="Q227" s="67" t="e">
        <f t="shared" si="29"/>
        <v>#REF!</v>
      </c>
      <c r="R227" s="68" t="e">
        <f t="shared" si="30"/>
        <v>#REF!</v>
      </c>
      <c r="S227" s="68" t="e">
        <f t="shared" si="31"/>
        <v>#REF!</v>
      </c>
      <c r="T227" s="69">
        <v>4.4999999999999998E-2</v>
      </c>
      <c r="U227" s="70" t="e">
        <f>ROUND((((#REF!*T227)/360)*S227)/0.05,0)*0.05</f>
        <v>#REF!</v>
      </c>
    </row>
    <row r="228" spans="3:21">
      <c r="C228" s="65">
        <v>2002</v>
      </c>
      <c r="D228" s="66" t="e">
        <f>IF(#REF!&lt;37257,37257,IF(#REF!&gt;37621,0,#REF!))</f>
        <v>#REF!</v>
      </c>
      <c r="E228" s="67" t="e">
        <f t="shared" si="24"/>
        <v>#REF!</v>
      </c>
      <c r="F228" s="66" t="e">
        <f>IF(#REF!&gt;37621,37621,IF(#REF!&lt;37257,0,#REF!))</f>
        <v>#REF!</v>
      </c>
      <c r="G228" s="67" t="e">
        <f t="shared" si="25"/>
        <v>#REF!</v>
      </c>
      <c r="H228" s="68" t="e">
        <f t="shared" si="26"/>
        <v>#REF!</v>
      </c>
      <c r="I228" s="68" t="e">
        <f t="shared" si="27"/>
        <v>#REF!</v>
      </c>
      <c r="J228" s="69">
        <v>0.04</v>
      </c>
      <c r="K228" s="70" t="e">
        <f>ROUND((((#REF!*J228)/360)*I228)/0.05,0)*0.05</f>
        <v>#REF!</v>
      </c>
      <c r="M228" s="65">
        <v>2002</v>
      </c>
      <c r="N228" s="66" t="e">
        <f>IF(#REF!&lt;37257,37257,IF(#REF!&gt;37621,0,#REF!))</f>
        <v>#REF!</v>
      </c>
      <c r="O228" s="67" t="e">
        <f t="shared" si="28"/>
        <v>#REF!</v>
      </c>
      <c r="P228" s="66" t="e">
        <f>IF(#REF!&gt;37621,37621,IF(#REF!&lt;37257,0,#REF!))</f>
        <v>#REF!</v>
      </c>
      <c r="Q228" s="67" t="e">
        <f t="shared" si="29"/>
        <v>#REF!</v>
      </c>
      <c r="R228" s="68" t="e">
        <f t="shared" si="30"/>
        <v>#REF!</v>
      </c>
      <c r="S228" s="68" t="e">
        <f t="shared" si="31"/>
        <v>#REF!</v>
      </c>
      <c r="T228" s="69">
        <v>0.04</v>
      </c>
      <c r="U228" s="70" t="e">
        <f>ROUND((((#REF!*T228)/360)*S228)/0.05,0)*0.05</f>
        <v>#REF!</v>
      </c>
    </row>
    <row r="229" spans="3:21">
      <c r="C229" s="71">
        <v>2003</v>
      </c>
      <c r="D229" s="66" t="e">
        <f>IF(#REF!&lt;37622,37622,IF(#REF!&gt;37986,0,#REF!))</f>
        <v>#REF!</v>
      </c>
      <c r="E229" s="67" t="e">
        <f t="shared" si="24"/>
        <v>#REF!</v>
      </c>
      <c r="F229" s="66" t="e">
        <f>IF(#REF!&gt;37986,37986,IF(#REF!&lt;37622,0,#REF!))</f>
        <v>#REF!</v>
      </c>
      <c r="G229" s="67" t="e">
        <f t="shared" si="25"/>
        <v>#REF!</v>
      </c>
      <c r="H229" s="68" t="e">
        <f t="shared" si="26"/>
        <v>#REF!</v>
      </c>
      <c r="I229" s="68" t="e">
        <f t="shared" si="27"/>
        <v>#REF!</v>
      </c>
      <c r="J229" s="69">
        <v>0.04</v>
      </c>
      <c r="K229" s="70" t="e">
        <f>ROUND((((#REF!*J229)/360)*I229)/0.05,0)*0.05</f>
        <v>#REF!</v>
      </c>
      <c r="M229" s="71">
        <v>2003</v>
      </c>
      <c r="N229" s="66" t="e">
        <f>IF(#REF!&lt;37622,37622,IF(#REF!&gt;37986,0,#REF!))</f>
        <v>#REF!</v>
      </c>
      <c r="O229" s="67" t="e">
        <f t="shared" si="28"/>
        <v>#REF!</v>
      </c>
      <c r="P229" s="66" t="e">
        <f>IF(#REF!&gt;37986,37986,IF(#REF!&lt;37622,0,#REF!))</f>
        <v>#REF!</v>
      </c>
      <c r="Q229" s="67" t="e">
        <f t="shared" si="29"/>
        <v>#REF!</v>
      </c>
      <c r="R229" s="68" t="e">
        <f t="shared" si="30"/>
        <v>#REF!</v>
      </c>
      <c r="S229" s="68" t="e">
        <f t="shared" si="31"/>
        <v>#REF!</v>
      </c>
      <c r="T229" s="69">
        <v>0.04</v>
      </c>
      <c r="U229" s="70" t="e">
        <f>ROUND((((#REF!*T229)/360)*S229)/0.05,0)*0.05</f>
        <v>#REF!</v>
      </c>
    </row>
    <row r="230" spans="3:21">
      <c r="C230" s="71">
        <v>2004</v>
      </c>
      <c r="D230" s="66" t="e">
        <f>IF(#REF!&lt;37987,37987,IF(#REF!&gt;38352,0,#REF!))</f>
        <v>#REF!</v>
      </c>
      <c r="E230" s="67" t="e">
        <f t="shared" si="24"/>
        <v>#REF!</v>
      </c>
      <c r="F230" s="66" t="e">
        <f>IF(#REF!&gt;38352,38352,IF(#REF!&lt;37987,0,#REF!))</f>
        <v>#REF!</v>
      </c>
      <c r="G230" s="67" t="e">
        <f t="shared" si="25"/>
        <v>#REF!</v>
      </c>
      <c r="H230" s="68" t="e">
        <f t="shared" si="26"/>
        <v>#REF!</v>
      </c>
      <c r="I230" s="68" t="e">
        <f t="shared" si="27"/>
        <v>#REF!</v>
      </c>
      <c r="J230" s="69">
        <v>3.5000000000000003E-2</v>
      </c>
      <c r="K230" s="70" t="e">
        <f>ROUND((((#REF!*J230)/360)*I230)/0.05,0)*0.05</f>
        <v>#REF!</v>
      </c>
      <c r="M230" s="71">
        <v>2004</v>
      </c>
      <c r="N230" s="66" t="e">
        <f>IF(#REF!&lt;37987,37987,IF(#REF!&gt;38352,0,#REF!))</f>
        <v>#REF!</v>
      </c>
      <c r="O230" s="67" t="e">
        <f t="shared" si="28"/>
        <v>#REF!</v>
      </c>
      <c r="P230" s="66" t="e">
        <f>IF(#REF!&gt;38352,38352,IF(#REF!&lt;37987,0,#REF!))</f>
        <v>#REF!</v>
      </c>
      <c r="Q230" s="67" t="e">
        <f t="shared" si="29"/>
        <v>#REF!</v>
      </c>
      <c r="R230" s="68" t="e">
        <f t="shared" si="30"/>
        <v>#REF!</v>
      </c>
      <c r="S230" s="68" t="e">
        <f t="shared" si="31"/>
        <v>#REF!</v>
      </c>
      <c r="T230" s="69">
        <v>3.5000000000000003E-2</v>
      </c>
      <c r="U230" s="70" t="e">
        <f>ROUND((((#REF!*T230)/360)*S230)/0.05,0)*0.05</f>
        <v>#REF!</v>
      </c>
    </row>
    <row r="231" spans="3:21">
      <c r="C231" s="71">
        <v>2005</v>
      </c>
      <c r="D231" s="66" t="e">
        <f>IF(#REF!&lt;38353,38353,IF(#REF!&gt;38717,0,#REF!))</f>
        <v>#REF!</v>
      </c>
      <c r="E231" s="67" t="e">
        <f t="shared" si="24"/>
        <v>#REF!</v>
      </c>
      <c r="F231" s="66" t="e">
        <f>IF(#REF!&gt;38717,38717,IF(#REF!&lt;38353,0,#REF!))</f>
        <v>#REF!</v>
      </c>
      <c r="G231" s="67" t="e">
        <f t="shared" si="25"/>
        <v>#REF!</v>
      </c>
      <c r="H231" s="68" t="e">
        <f t="shared" si="26"/>
        <v>#REF!</v>
      </c>
      <c r="I231" s="68" t="e">
        <f t="shared" si="27"/>
        <v>#REF!</v>
      </c>
      <c r="J231" s="69">
        <v>3.5000000000000003E-2</v>
      </c>
      <c r="K231" s="70" t="e">
        <f>ROUND((((#REF!*J231)/360)*I231)/0.05,0)*0.05</f>
        <v>#REF!</v>
      </c>
      <c r="M231" s="71">
        <v>2005</v>
      </c>
      <c r="N231" s="66" t="e">
        <f>IF(#REF!&lt;38353,38353,IF(#REF!&gt;38717,0,#REF!))</f>
        <v>#REF!</v>
      </c>
      <c r="O231" s="67" t="e">
        <f t="shared" si="28"/>
        <v>#REF!</v>
      </c>
      <c r="P231" s="66" t="e">
        <f>IF(#REF!&gt;38717,38717,IF(#REF!&lt;38353,0,#REF!))</f>
        <v>#REF!</v>
      </c>
      <c r="Q231" s="67" t="e">
        <f t="shared" si="29"/>
        <v>#REF!</v>
      </c>
      <c r="R231" s="68" t="e">
        <f t="shared" si="30"/>
        <v>#REF!</v>
      </c>
      <c r="S231" s="68" t="e">
        <f t="shared" si="31"/>
        <v>#REF!</v>
      </c>
      <c r="T231" s="69">
        <v>3.5000000000000003E-2</v>
      </c>
      <c r="U231" s="70" t="e">
        <f>ROUND((((#REF!*T231)/360)*S231)/0.05,0)*0.05</f>
        <v>#REF!</v>
      </c>
    </row>
    <row r="232" spans="3:21">
      <c r="C232" s="71">
        <v>2006</v>
      </c>
      <c r="D232" s="66" t="e">
        <f>IF(#REF!&lt;38718,38718,IF(#REF!&gt;39082,0,#REF!))</f>
        <v>#REF!</v>
      </c>
      <c r="E232" s="67" t="e">
        <f t="shared" si="24"/>
        <v>#REF!</v>
      </c>
      <c r="F232" s="66" t="e">
        <f>IF(#REF!&gt;39082,39082,IF(#REF!&lt;38718,0,#REF!))</f>
        <v>#REF!</v>
      </c>
      <c r="G232" s="67" t="e">
        <f t="shared" si="25"/>
        <v>#REF!</v>
      </c>
      <c r="H232" s="68" t="e">
        <f t="shared" si="26"/>
        <v>#REF!</v>
      </c>
      <c r="I232" s="68" t="e">
        <f t="shared" si="27"/>
        <v>#REF!</v>
      </c>
      <c r="J232" s="69">
        <v>3.5000000000000003E-2</v>
      </c>
      <c r="K232" s="70" t="e">
        <f>ROUND((((#REF!*J232)/360)*I232)/0.05,0)*0.05</f>
        <v>#REF!</v>
      </c>
      <c r="M232" s="71">
        <v>2006</v>
      </c>
      <c r="N232" s="66" t="e">
        <f>IF(#REF!&lt;38718,38718,IF(#REF!&gt;39082,0,#REF!))</f>
        <v>#REF!</v>
      </c>
      <c r="O232" s="67" t="e">
        <f t="shared" si="28"/>
        <v>#REF!</v>
      </c>
      <c r="P232" s="66" t="e">
        <f>IF(#REF!&gt;39082,39082,IF(#REF!&lt;38718,0,#REF!))</f>
        <v>#REF!</v>
      </c>
      <c r="Q232" s="67" t="e">
        <f t="shared" si="29"/>
        <v>#REF!</v>
      </c>
      <c r="R232" s="68" t="e">
        <f t="shared" si="30"/>
        <v>#REF!</v>
      </c>
      <c r="S232" s="68" t="e">
        <f t="shared" si="31"/>
        <v>#REF!</v>
      </c>
      <c r="T232" s="69">
        <v>3.5000000000000003E-2</v>
      </c>
      <c r="U232" s="70" t="e">
        <f>ROUND((((#REF!*T232)/360)*S232)/0.05,0)*0.05</f>
        <v>#REF!</v>
      </c>
    </row>
    <row r="233" spans="3:21">
      <c r="C233" s="71">
        <v>2007</v>
      </c>
      <c r="D233" s="66" t="e">
        <f>IF(#REF!&lt;39083,39083,IF(#REF!&gt;39447,0,#REF!))</f>
        <v>#REF!</v>
      </c>
      <c r="E233" s="67" t="e">
        <f t="shared" si="24"/>
        <v>#REF!</v>
      </c>
      <c r="F233" s="66" t="e">
        <f>IF(#REF!&gt;39447,39447,IF(#REF!&lt;39083,0,#REF!))</f>
        <v>#REF!</v>
      </c>
      <c r="G233" s="67" t="e">
        <f t="shared" si="25"/>
        <v>#REF!</v>
      </c>
      <c r="H233" s="68" t="e">
        <f t="shared" si="26"/>
        <v>#REF!</v>
      </c>
      <c r="I233" s="68" t="e">
        <f t="shared" si="27"/>
        <v>#REF!</v>
      </c>
      <c r="J233" s="69">
        <v>3.5000000000000003E-2</v>
      </c>
      <c r="K233" s="70" t="e">
        <f>ROUND((((#REF!*J233)/360)*I233)/0.05,0)*0.05</f>
        <v>#REF!</v>
      </c>
      <c r="M233" s="71">
        <v>2007</v>
      </c>
      <c r="N233" s="66" t="e">
        <f>IF(#REF!&lt;39083,39083,IF(#REF!&gt;39447,0,#REF!))</f>
        <v>#REF!</v>
      </c>
      <c r="O233" s="67" t="e">
        <f t="shared" si="28"/>
        <v>#REF!</v>
      </c>
      <c r="P233" s="66" t="e">
        <f>IF(#REF!&gt;39447,39447,IF(#REF!&lt;39083,0,#REF!))</f>
        <v>#REF!</v>
      </c>
      <c r="Q233" s="67" t="e">
        <f t="shared" si="29"/>
        <v>#REF!</v>
      </c>
      <c r="R233" s="68" t="e">
        <f t="shared" si="30"/>
        <v>#REF!</v>
      </c>
      <c r="S233" s="68" t="e">
        <f t="shared" si="31"/>
        <v>#REF!</v>
      </c>
      <c r="T233" s="69">
        <v>3.5000000000000003E-2</v>
      </c>
      <c r="U233" s="70" t="e">
        <f>ROUND((((#REF!*T233)/360)*S233)/0.05,0)*0.05</f>
        <v>#REF!</v>
      </c>
    </row>
    <row r="234" spans="3:21">
      <c r="C234" s="71">
        <v>2008</v>
      </c>
      <c r="D234" s="66" t="e">
        <f>IF(#REF!&lt;39448,39448,IF(#REF!&gt;39813,0,#REF!))</f>
        <v>#REF!</v>
      </c>
      <c r="E234" s="67" t="e">
        <f t="shared" si="24"/>
        <v>#REF!</v>
      </c>
      <c r="F234" s="66" t="e">
        <f>IF(#REF!&gt;39813,39813,IF(#REF!&lt;39448,0,#REF!))</f>
        <v>#REF!</v>
      </c>
      <c r="G234" s="67" t="e">
        <f t="shared" si="25"/>
        <v>#REF!</v>
      </c>
      <c r="H234" s="68" t="e">
        <f t="shared" si="26"/>
        <v>#REF!</v>
      </c>
      <c r="I234" s="68" t="e">
        <f t="shared" si="27"/>
        <v>#REF!</v>
      </c>
      <c r="J234" s="69">
        <v>0.04</v>
      </c>
      <c r="K234" s="70" t="e">
        <f>ROUND((((#REF!*J234)/360)*I234)/0.05,0)*0.05</f>
        <v>#REF!</v>
      </c>
      <c r="M234" s="71">
        <v>2008</v>
      </c>
      <c r="N234" s="66" t="e">
        <f>IF(#REF!&lt;39448,39448,IF(#REF!&gt;39813,0,#REF!))</f>
        <v>#REF!</v>
      </c>
      <c r="O234" s="67" t="e">
        <f t="shared" si="28"/>
        <v>#REF!</v>
      </c>
      <c r="P234" s="66" t="e">
        <f>IF(#REF!&gt;39813,39813,IF(#REF!&lt;39448,0,#REF!))</f>
        <v>#REF!</v>
      </c>
      <c r="Q234" s="67" t="e">
        <f t="shared" si="29"/>
        <v>#REF!</v>
      </c>
      <c r="R234" s="68" t="e">
        <f t="shared" si="30"/>
        <v>#REF!</v>
      </c>
      <c r="S234" s="68" t="e">
        <f t="shared" si="31"/>
        <v>#REF!</v>
      </c>
      <c r="T234" s="69">
        <v>0.04</v>
      </c>
      <c r="U234" s="70" t="e">
        <f>ROUND((((#REF!*T234)/360)*S234)/0.05,0)*0.05</f>
        <v>#REF!</v>
      </c>
    </row>
    <row r="235" spans="3:21">
      <c r="C235" s="71">
        <v>2009</v>
      </c>
      <c r="D235" s="66" t="e">
        <f>IF(#REF!&lt;39814,39814,IF(#REF!&gt;40178,0,#REF!))</f>
        <v>#REF!</v>
      </c>
      <c r="E235" s="67" t="e">
        <f t="shared" si="24"/>
        <v>#REF!</v>
      </c>
      <c r="F235" s="66" t="e">
        <f>IF(#REF!&gt;40178,40178,IF(#REF!&lt;39814,0,#REF!))</f>
        <v>#REF!</v>
      </c>
      <c r="G235" s="67" t="e">
        <f t="shared" si="25"/>
        <v>#REF!</v>
      </c>
      <c r="H235" s="68" t="e">
        <f t="shared" si="26"/>
        <v>#REF!</v>
      </c>
      <c r="I235" s="68" t="e">
        <f t="shared" si="27"/>
        <v>#REF!</v>
      </c>
      <c r="J235" s="69">
        <v>0.04</v>
      </c>
      <c r="K235" s="70" t="e">
        <f>ROUND((((#REF!*J235)/360)*I235)/0.05,0)*0.05</f>
        <v>#REF!</v>
      </c>
      <c r="M235" s="71">
        <v>2009</v>
      </c>
      <c r="N235" s="66" t="e">
        <f>IF(#REF!&lt;39814,39814,IF(#REF!&gt;40178,0,#REF!))</f>
        <v>#REF!</v>
      </c>
      <c r="O235" s="67" t="e">
        <f t="shared" si="28"/>
        <v>#REF!</v>
      </c>
      <c r="P235" s="66" t="e">
        <f>IF(#REF!&gt;40178,40178,IF(#REF!&lt;39814,0,#REF!))</f>
        <v>#REF!</v>
      </c>
      <c r="Q235" s="67" t="e">
        <f t="shared" si="29"/>
        <v>#REF!</v>
      </c>
      <c r="R235" s="68" t="e">
        <f t="shared" si="30"/>
        <v>#REF!</v>
      </c>
      <c r="S235" s="68" t="e">
        <f t="shared" si="31"/>
        <v>#REF!</v>
      </c>
      <c r="T235" s="69">
        <v>0.04</v>
      </c>
      <c r="U235" s="70" t="e">
        <f>ROUND((((#REF!*T235)/360)*S235)/0.05,0)*0.05</f>
        <v>#REF!</v>
      </c>
    </row>
    <row r="236" spans="3:21">
      <c r="C236" s="71">
        <v>2010</v>
      </c>
      <c r="D236" s="66" t="e">
        <f>IF(#REF!&lt;40179,40179,IF(#REF!&gt;40543,0,#REF!))</f>
        <v>#REF!</v>
      </c>
      <c r="E236" s="67" t="e">
        <f t="shared" si="24"/>
        <v>#REF!</v>
      </c>
      <c r="F236" s="66" t="e">
        <f>IF(#REF!&gt;40543,40543,IF(#REF!&lt;40179,0,#REF!))</f>
        <v>#REF!</v>
      </c>
      <c r="G236" s="67" t="e">
        <f t="shared" si="25"/>
        <v>#REF!</v>
      </c>
      <c r="H236" s="68" t="e">
        <f t="shared" si="26"/>
        <v>#REF!</v>
      </c>
      <c r="I236" s="68" t="e">
        <f t="shared" si="27"/>
        <v>#REF!</v>
      </c>
      <c r="J236" s="69">
        <v>3.5000000000000003E-2</v>
      </c>
      <c r="K236" s="70" t="e">
        <f>ROUND((((#REF!*J236)/360)*I236)/0.05,0)*0.05</f>
        <v>#REF!</v>
      </c>
      <c r="M236" s="71">
        <v>2010</v>
      </c>
      <c r="N236" s="66" t="e">
        <f>IF(#REF!&lt;40179,40179,IF(#REF!&gt;40543,0,#REF!))</f>
        <v>#REF!</v>
      </c>
      <c r="O236" s="67" t="e">
        <f t="shared" si="28"/>
        <v>#REF!</v>
      </c>
      <c r="P236" s="66" t="e">
        <f>IF(#REF!&gt;40543,40543,IF(#REF!&lt;40179,0,#REF!))</f>
        <v>#REF!</v>
      </c>
      <c r="Q236" s="67" t="e">
        <f t="shared" si="29"/>
        <v>#REF!</v>
      </c>
      <c r="R236" s="68" t="e">
        <f t="shared" si="30"/>
        <v>#REF!</v>
      </c>
      <c r="S236" s="68" t="e">
        <f t="shared" si="31"/>
        <v>#REF!</v>
      </c>
      <c r="T236" s="69">
        <v>3.5000000000000003E-2</v>
      </c>
      <c r="U236" s="70" t="e">
        <f>ROUND((((#REF!*T236)/360)*S236)/0.05,0)*0.05</f>
        <v>#REF!</v>
      </c>
    </row>
    <row r="237" spans="3:21">
      <c r="C237" s="71">
        <v>2011</v>
      </c>
      <c r="D237" s="66" t="e">
        <f>IF(#REF!&lt;40544,40544,IF(#REF!&gt;40908,0,#REF!))</f>
        <v>#REF!</v>
      </c>
      <c r="E237" s="67" t="e">
        <f t="shared" si="24"/>
        <v>#REF!</v>
      </c>
      <c r="F237" s="66" t="e">
        <f>IF(#REF!&gt;40908,40908,IF(#REF!&lt;40544,0,#REF!))</f>
        <v>#REF!</v>
      </c>
      <c r="G237" s="67" t="e">
        <f t="shared" si="25"/>
        <v>#REF!</v>
      </c>
      <c r="H237" s="68" t="e">
        <f t="shared" si="26"/>
        <v>#REF!</v>
      </c>
      <c r="I237" s="68" t="e">
        <f t="shared" si="27"/>
        <v>#REF!</v>
      </c>
      <c r="J237" s="69">
        <v>3.5000000000000003E-2</v>
      </c>
      <c r="K237" s="70" t="e">
        <f>ROUND((((#REF!*J237)/360)*I237)/0.05,0)*0.05</f>
        <v>#REF!</v>
      </c>
      <c r="M237" s="71">
        <v>2011</v>
      </c>
      <c r="N237" s="66" t="e">
        <f>IF(#REF!&lt;40544,40544,IF(#REF!&gt;40908,0,#REF!))</f>
        <v>#REF!</v>
      </c>
      <c r="O237" s="67" t="e">
        <f t="shared" si="28"/>
        <v>#REF!</v>
      </c>
      <c r="P237" s="66" t="e">
        <f>IF(#REF!&gt;40908,40908,IF(#REF!&lt;40544,0,#REF!))</f>
        <v>#REF!</v>
      </c>
      <c r="Q237" s="67" t="e">
        <f t="shared" si="29"/>
        <v>#REF!</v>
      </c>
      <c r="R237" s="68" t="e">
        <f t="shared" si="30"/>
        <v>#REF!</v>
      </c>
      <c r="S237" s="68" t="e">
        <f t="shared" si="31"/>
        <v>#REF!</v>
      </c>
      <c r="T237" s="69">
        <v>3.5000000000000003E-2</v>
      </c>
      <c r="U237" s="70" t="e">
        <f>ROUND((((#REF!*T237)/360)*S237)/0.05,0)*0.05</f>
        <v>#REF!</v>
      </c>
    </row>
    <row r="238" spans="3:21">
      <c r="C238" s="71">
        <v>2012</v>
      </c>
      <c r="D238" s="66" t="e">
        <f>IF(#REF!&lt;40909,40909,IF(#REF!&gt;41274,0,#REF!))</f>
        <v>#REF!</v>
      </c>
      <c r="E238" s="67" t="e">
        <f t="shared" si="24"/>
        <v>#REF!</v>
      </c>
      <c r="F238" s="66" t="e">
        <f>IF(#REF!&gt;41274,41274,IF(#REF!&lt;40909,0,#REF!))</f>
        <v>#REF!</v>
      </c>
      <c r="G238" s="67" t="e">
        <f t="shared" si="25"/>
        <v>#REF!</v>
      </c>
      <c r="H238" s="68" t="e">
        <f t="shared" si="26"/>
        <v>#REF!</v>
      </c>
      <c r="I238" s="68" t="e">
        <f t="shared" si="27"/>
        <v>#REF!</v>
      </c>
      <c r="J238" s="69">
        <v>0.03</v>
      </c>
      <c r="K238" s="70" t="e">
        <f>ROUND((((#REF!*J238)/360)*I238)/0.05,0)*0.05</f>
        <v>#REF!</v>
      </c>
      <c r="M238" s="71">
        <v>2012</v>
      </c>
      <c r="N238" s="66" t="e">
        <f>IF(#REF!&lt;40909,40909,IF(#REF!&gt;41274,0,#REF!))</f>
        <v>#REF!</v>
      </c>
      <c r="O238" s="67" t="e">
        <f t="shared" si="28"/>
        <v>#REF!</v>
      </c>
      <c r="P238" s="66" t="e">
        <f>IF(#REF!&gt;41274,41274,IF(#REF!&lt;40909,0,#REF!))</f>
        <v>#REF!</v>
      </c>
      <c r="Q238" s="67" t="e">
        <f t="shared" si="29"/>
        <v>#REF!</v>
      </c>
      <c r="R238" s="68" t="e">
        <f t="shared" si="30"/>
        <v>#REF!</v>
      </c>
      <c r="S238" s="68" t="e">
        <f t="shared" si="31"/>
        <v>#REF!</v>
      </c>
      <c r="T238" s="69">
        <v>0.03</v>
      </c>
      <c r="U238" s="70" t="e">
        <f>ROUND((((#REF!*T238)/360)*S238)/0.05,0)*0.05</f>
        <v>#REF!</v>
      </c>
    </row>
    <row r="239" spans="3:21">
      <c r="C239" s="71">
        <v>2013</v>
      </c>
      <c r="D239" s="66" t="e">
        <f>IF(#REF!&lt;41275,41275,IF(#REF!&gt;41639,0,#REF!))</f>
        <v>#REF!</v>
      </c>
      <c r="E239" s="67" t="e">
        <f t="shared" si="24"/>
        <v>#REF!</v>
      </c>
      <c r="F239" s="66" t="e">
        <f>IF(#REF!&gt;41639,41639,IF(#REF!&lt;41275,0,#REF!))</f>
        <v>#REF!</v>
      </c>
      <c r="G239" s="67" t="e">
        <f t="shared" si="25"/>
        <v>#REF!</v>
      </c>
      <c r="H239" s="68" t="e">
        <f t="shared" si="26"/>
        <v>#REF!</v>
      </c>
      <c r="I239" s="68" t="e">
        <f t="shared" si="27"/>
        <v>#REF!</v>
      </c>
      <c r="J239" s="69">
        <v>0</v>
      </c>
      <c r="K239" s="70" t="e">
        <f>ROUND((((#REF!*J239)/360)*I239)/0.05,0)*0.05</f>
        <v>#REF!</v>
      </c>
      <c r="M239" s="71">
        <v>2013</v>
      </c>
      <c r="N239" s="66" t="e">
        <f>IF(#REF!&lt;41275,41275,IF(#REF!&gt;41639,0,#REF!))</f>
        <v>#REF!</v>
      </c>
      <c r="O239" s="67" t="e">
        <f t="shared" si="28"/>
        <v>#REF!</v>
      </c>
      <c r="P239" s="66" t="e">
        <f>IF(#REF!&gt;41639,41639,IF(#REF!&lt;41275,0,#REF!))</f>
        <v>#REF!</v>
      </c>
      <c r="Q239" s="67" t="e">
        <f t="shared" si="29"/>
        <v>#REF!</v>
      </c>
      <c r="R239" s="68" t="e">
        <f t="shared" si="30"/>
        <v>#REF!</v>
      </c>
      <c r="S239" s="68" t="e">
        <f t="shared" si="31"/>
        <v>#REF!</v>
      </c>
      <c r="T239" s="69">
        <v>0</v>
      </c>
      <c r="U239" s="70" t="e">
        <f>ROUND((((#REF!*T239)/360)*S239)/0.05,0)*0.05</f>
        <v>#REF!</v>
      </c>
    </row>
    <row r="240" spans="3:21">
      <c r="C240" s="71">
        <v>2014</v>
      </c>
      <c r="D240" s="66" t="e">
        <f>IF(#REF!&lt;41640,41640,IF(#REF!&gt;42004,0,#REF!))</f>
        <v>#REF!</v>
      </c>
      <c r="E240" s="67" t="e">
        <f t="shared" si="24"/>
        <v>#REF!</v>
      </c>
      <c r="F240" s="66" t="e">
        <f>IF(#REF!&gt;42004,42004,IF(#REF!&lt;41640,0,#REF!))</f>
        <v>#REF!</v>
      </c>
      <c r="G240" s="67" t="e">
        <f t="shared" si="25"/>
        <v>#REF!</v>
      </c>
      <c r="H240" s="68" t="e">
        <f t="shared" si="26"/>
        <v>#REF!</v>
      </c>
      <c r="I240" s="68" t="e">
        <f t="shared" si="27"/>
        <v>#REF!</v>
      </c>
      <c r="J240" s="69">
        <v>0</v>
      </c>
      <c r="K240" s="70" t="e">
        <f>ROUND((((#REF!*J240)/360)*I240)/0.05,0)*0.05</f>
        <v>#REF!</v>
      </c>
      <c r="M240" s="71">
        <v>2014</v>
      </c>
      <c r="N240" s="66" t="e">
        <f>IF(#REF!&lt;41640,41640,IF(#REF!&gt;42004,0,#REF!))</f>
        <v>#REF!</v>
      </c>
      <c r="O240" s="67" t="e">
        <f t="shared" si="28"/>
        <v>#REF!</v>
      </c>
      <c r="P240" s="66" t="e">
        <f>IF(#REF!&gt;42004,42004,IF(#REF!&lt;41640,0,#REF!))</f>
        <v>#REF!</v>
      </c>
      <c r="Q240" s="67" t="e">
        <f t="shared" si="29"/>
        <v>#REF!</v>
      </c>
      <c r="R240" s="68" t="e">
        <f t="shared" si="30"/>
        <v>#REF!</v>
      </c>
      <c r="S240" s="68" t="e">
        <f t="shared" si="31"/>
        <v>#REF!</v>
      </c>
      <c r="T240" s="69">
        <v>0</v>
      </c>
      <c r="U240" s="70" t="e">
        <f>ROUND((((#REF!*T240)/360)*S240)/0.05,0)*0.05</f>
        <v>#REF!</v>
      </c>
    </row>
    <row r="241" spans="3:21">
      <c r="C241" s="71">
        <v>2015</v>
      </c>
      <c r="D241" s="66" t="e">
        <f>IF(#REF!&lt;42005,42005,IF(#REF!&gt;42369,0,#REF!))</f>
        <v>#REF!</v>
      </c>
      <c r="E241" s="67" t="e">
        <f t="shared" si="24"/>
        <v>#REF!</v>
      </c>
      <c r="F241" s="66" t="e">
        <f>IF(#REF!&gt;42369,42369,IF(#REF!&lt;42005,0,#REF!))</f>
        <v>#REF!</v>
      </c>
      <c r="G241" s="67" t="e">
        <f t="shared" si="25"/>
        <v>#REF!</v>
      </c>
      <c r="H241" s="68" t="e">
        <f t="shared" si="26"/>
        <v>#REF!</v>
      </c>
      <c r="I241" s="68" t="e">
        <f t="shared" si="27"/>
        <v>#REF!</v>
      </c>
      <c r="J241" s="69">
        <v>0</v>
      </c>
      <c r="K241" s="70" t="e">
        <f>ROUND((((#REF!*J241)/360)*I241)/0.05,0)*0.05</f>
        <v>#REF!</v>
      </c>
      <c r="M241" s="71">
        <v>2015</v>
      </c>
      <c r="N241" s="66" t="e">
        <f>IF(#REF!&lt;42005,42005,IF(#REF!&gt;42369,0,#REF!))</f>
        <v>#REF!</v>
      </c>
      <c r="O241" s="67" t="e">
        <f t="shared" si="28"/>
        <v>#REF!</v>
      </c>
      <c r="P241" s="66" t="e">
        <f>IF(#REF!&gt;42369,42369,IF(#REF!&lt;42005,0,#REF!))</f>
        <v>#REF!</v>
      </c>
      <c r="Q241" s="67" t="e">
        <f t="shared" si="29"/>
        <v>#REF!</v>
      </c>
      <c r="R241" s="68" t="e">
        <f t="shared" si="30"/>
        <v>#REF!</v>
      </c>
      <c r="S241" s="68" t="e">
        <f t="shared" si="31"/>
        <v>#REF!</v>
      </c>
      <c r="T241" s="69">
        <v>0</v>
      </c>
      <c r="U241" s="70" t="e">
        <f>ROUND((((#REF!*T241)/360)*S241)/0.05,0)*0.05</f>
        <v>#REF!</v>
      </c>
    </row>
    <row r="242" spans="3:21">
      <c r="C242" s="71">
        <v>2016</v>
      </c>
      <c r="D242" s="66" t="e">
        <f>IF(#REF!&lt;42370,42370,IF(#REF!&gt;42735,0,#REF!))</f>
        <v>#REF!</v>
      </c>
      <c r="E242" s="67" t="e">
        <f t="shared" si="24"/>
        <v>#REF!</v>
      </c>
      <c r="F242" s="66" t="e">
        <f>IF(#REF!&gt;42735,42735,IF(#REF!&lt;42370,0,#REF!))</f>
        <v>#REF!</v>
      </c>
      <c r="G242" s="67" t="e">
        <f t="shared" si="25"/>
        <v>#REF!</v>
      </c>
      <c r="H242" s="68" t="e">
        <f t="shared" si="26"/>
        <v>#REF!</v>
      </c>
      <c r="I242" s="68" t="e">
        <f t="shared" si="27"/>
        <v>#REF!</v>
      </c>
      <c r="J242" s="69">
        <v>0</v>
      </c>
      <c r="K242" s="70" t="e">
        <f>ROUND((((#REF!*J242)/360)*I242)/0.05,0)*0.05</f>
        <v>#REF!</v>
      </c>
      <c r="M242" s="71">
        <v>2016</v>
      </c>
      <c r="N242" s="66" t="e">
        <f>IF(#REF!&lt;42370,42370,IF(#REF!&gt;42735,0,#REF!))</f>
        <v>#REF!</v>
      </c>
      <c r="O242" s="67" t="e">
        <f t="shared" si="28"/>
        <v>#REF!</v>
      </c>
      <c r="P242" s="66" t="e">
        <f>IF(#REF!&gt;42735,42735,IF(#REF!&lt;42370,0,#REF!))</f>
        <v>#REF!</v>
      </c>
      <c r="Q242" s="67" t="e">
        <f t="shared" si="29"/>
        <v>#REF!</v>
      </c>
      <c r="R242" s="68" t="e">
        <f t="shared" si="30"/>
        <v>#REF!</v>
      </c>
      <c r="S242" s="68" t="e">
        <f t="shared" si="31"/>
        <v>#REF!</v>
      </c>
      <c r="T242" s="69">
        <v>0</v>
      </c>
      <c r="U242" s="70" t="e">
        <f>ROUND((((#REF!*T242)/360)*S242)/0.05,0)*0.05</f>
        <v>#REF!</v>
      </c>
    </row>
    <row r="243" spans="3:21">
      <c r="C243" s="71">
        <v>2017</v>
      </c>
      <c r="D243" s="66" t="e">
        <f>IF(#REF!&lt;42736,42736,IF(#REF!&gt;43100,0,#REF!))</f>
        <v>#REF!</v>
      </c>
      <c r="E243" s="67" t="e">
        <f t="shared" si="24"/>
        <v>#REF!</v>
      </c>
      <c r="F243" s="66" t="e">
        <f>IF(#REF!&gt;43100,43100,IF(#REF!&lt;42736,0,#REF!))</f>
        <v>#REF!</v>
      </c>
      <c r="G243" s="67" t="e">
        <f t="shared" si="25"/>
        <v>#REF!</v>
      </c>
      <c r="H243" s="68" t="e">
        <f t="shared" si="26"/>
        <v>#REF!</v>
      </c>
      <c r="I243" s="68" t="e">
        <f t="shared" si="27"/>
        <v>#REF!</v>
      </c>
      <c r="J243" s="69">
        <v>0</v>
      </c>
      <c r="K243" s="70" t="e">
        <f>ROUND((((#REF!*J243)/360)*I243)/0.05,0)*0.05</f>
        <v>#REF!</v>
      </c>
      <c r="M243" s="71">
        <v>2017</v>
      </c>
      <c r="N243" s="66" t="e">
        <f>IF(#REF!&lt;42736,42736,IF(#REF!&gt;43100,0,#REF!))</f>
        <v>#REF!</v>
      </c>
      <c r="O243" s="67" t="e">
        <f t="shared" si="28"/>
        <v>#REF!</v>
      </c>
      <c r="P243" s="66" t="e">
        <f>IF(#REF!&gt;43100,43100,IF(#REF!&lt;42736,0,#REF!))</f>
        <v>#REF!</v>
      </c>
      <c r="Q243" s="67" t="e">
        <f t="shared" si="29"/>
        <v>#REF!</v>
      </c>
      <c r="R243" s="68" t="e">
        <f t="shared" si="30"/>
        <v>#REF!</v>
      </c>
      <c r="S243" s="68" t="e">
        <f t="shared" si="31"/>
        <v>#REF!</v>
      </c>
      <c r="T243" s="69">
        <v>0</v>
      </c>
      <c r="U243" s="70" t="e">
        <f>ROUND((((#REF!*T243)/360)*S243)/0.05,0)*0.05</f>
        <v>#REF!</v>
      </c>
    </row>
    <row r="244" spans="3:21">
      <c r="C244" s="71">
        <v>2018</v>
      </c>
      <c r="D244" s="66" t="e">
        <f>IF(#REF!&lt;43101,43101,IF(#REF!&gt;43465,0,#REF!))</f>
        <v>#REF!</v>
      </c>
      <c r="E244" s="67" t="e">
        <f t="shared" si="24"/>
        <v>#REF!</v>
      </c>
      <c r="F244" s="66" t="e">
        <f>IF(#REF!&gt;43465,43465,IF(#REF!&lt;43101,0,#REF!))</f>
        <v>#REF!</v>
      </c>
      <c r="G244" s="67" t="e">
        <f t="shared" si="25"/>
        <v>#REF!</v>
      </c>
      <c r="H244" s="68" t="e">
        <f t="shared" si="26"/>
        <v>#REF!</v>
      </c>
      <c r="I244" s="68" t="e">
        <f t="shared" si="27"/>
        <v>#REF!</v>
      </c>
      <c r="J244" s="69">
        <v>0</v>
      </c>
      <c r="K244" s="70" t="e">
        <f>ROUND((((#REF!*J244)/360)*I244)/0.05,0)*0.05</f>
        <v>#REF!</v>
      </c>
      <c r="M244" s="71">
        <v>2018</v>
      </c>
      <c r="N244" s="66" t="e">
        <f>IF(#REF!&lt;43101,43101,IF(#REF!&gt;43465,0,#REF!))</f>
        <v>#REF!</v>
      </c>
      <c r="O244" s="67" t="e">
        <f t="shared" si="28"/>
        <v>#REF!</v>
      </c>
      <c r="P244" s="66" t="e">
        <f>IF(#REF!&gt;43465,43465,IF(#REF!&lt;43101,0,#REF!))</f>
        <v>#REF!</v>
      </c>
      <c r="Q244" s="67" t="e">
        <f t="shared" si="29"/>
        <v>#REF!</v>
      </c>
      <c r="R244" s="68" t="e">
        <f t="shared" si="30"/>
        <v>#REF!</v>
      </c>
      <c r="S244" s="68" t="e">
        <f t="shared" si="31"/>
        <v>#REF!</v>
      </c>
      <c r="T244" s="69">
        <v>0</v>
      </c>
      <c r="U244" s="70" t="e">
        <f>ROUND((((#REF!*T244)/360)*S244)/0.05,0)*0.05</f>
        <v>#REF!</v>
      </c>
    </row>
    <row r="245" spans="3:21">
      <c r="C245" s="71">
        <v>2019</v>
      </c>
      <c r="D245" s="66" t="e">
        <f>IF(#REF!&lt;43466,43466,IF(#REF!&gt;43830,0,#REF!))</f>
        <v>#REF!</v>
      </c>
      <c r="E245" s="67" t="e">
        <f t="shared" si="24"/>
        <v>#REF!</v>
      </c>
      <c r="F245" s="66" t="e">
        <f>IF(#REF!&gt;43830,43830,IF(#REF!&lt;43466,0,#REF!))</f>
        <v>#REF!</v>
      </c>
      <c r="G245" s="67" t="e">
        <f t="shared" si="25"/>
        <v>#REF!</v>
      </c>
      <c r="H245" s="68" t="e">
        <f t="shared" si="26"/>
        <v>#REF!</v>
      </c>
      <c r="I245" s="68" t="e">
        <f t="shared" si="27"/>
        <v>#REF!</v>
      </c>
      <c r="J245" s="69">
        <v>0</v>
      </c>
      <c r="K245" s="70" t="e">
        <f>ROUND((((#REF!*J245)/360)*I245)/0.05,0)*0.05</f>
        <v>#REF!</v>
      </c>
      <c r="M245" s="71">
        <v>2019</v>
      </c>
      <c r="N245" s="66" t="e">
        <f>IF(#REF!&lt;43466,43466,IF(#REF!&gt;43830,0,#REF!))</f>
        <v>#REF!</v>
      </c>
      <c r="O245" s="67" t="e">
        <f t="shared" si="28"/>
        <v>#REF!</v>
      </c>
      <c r="P245" s="66" t="e">
        <f>IF(#REF!&gt;43830,43830,IF(#REF!&lt;43466,0,#REF!))</f>
        <v>#REF!</v>
      </c>
      <c r="Q245" s="67" t="e">
        <f t="shared" si="29"/>
        <v>#REF!</v>
      </c>
      <c r="R245" s="68" t="e">
        <f t="shared" si="30"/>
        <v>#REF!</v>
      </c>
      <c r="S245" s="68" t="e">
        <f t="shared" si="31"/>
        <v>#REF!</v>
      </c>
      <c r="T245" s="69">
        <v>0</v>
      </c>
      <c r="U245" s="70" t="e">
        <f>ROUND((((#REF!*T245)/360)*S245)/0.05,0)*0.05</f>
        <v>#REF!</v>
      </c>
    </row>
    <row r="246" spans="3:21">
      <c r="C246" s="71">
        <v>2020</v>
      </c>
      <c r="D246" s="66" t="e">
        <f>IF(#REF!&lt;43831,43831,IF(#REF!&gt;44196,0,#REF!))</f>
        <v>#REF!</v>
      </c>
      <c r="E246" s="67" t="e">
        <f t="shared" si="24"/>
        <v>#REF!</v>
      </c>
      <c r="F246" s="66" t="e">
        <f>IF(#REF!&gt;44196,44196,IF(#REF!&lt;43831,0,#REF!))</f>
        <v>#REF!</v>
      </c>
      <c r="G246" s="67" t="e">
        <f t="shared" si="25"/>
        <v>#REF!</v>
      </c>
      <c r="H246" s="68" t="e">
        <f t="shared" si="26"/>
        <v>#REF!</v>
      </c>
      <c r="I246" s="68" t="e">
        <f t="shared" si="27"/>
        <v>#REF!</v>
      </c>
      <c r="J246" s="69">
        <v>0</v>
      </c>
      <c r="K246" s="70" t="e">
        <f>ROUND((((#REF!*J246)/360)*I246)/0.05,0)*0.05</f>
        <v>#REF!</v>
      </c>
      <c r="M246" s="71">
        <v>2020</v>
      </c>
      <c r="N246" s="66" t="e">
        <f>IF(#REF!&lt;43831,43831,IF(#REF!&gt;44196,0,#REF!))</f>
        <v>#REF!</v>
      </c>
      <c r="O246" s="67" t="e">
        <f t="shared" si="28"/>
        <v>#REF!</v>
      </c>
      <c r="P246" s="66" t="e">
        <f>IF(#REF!&gt;44196,44196,IF(#REF!&lt;43831,0,#REF!))</f>
        <v>#REF!</v>
      </c>
      <c r="Q246" s="67" t="e">
        <f t="shared" si="29"/>
        <v>#REF!</v>
      </c>
      <c r="R246" s="68" t="e">
        <f t="shared" si="30"/>
        <v>#REF!</v>
      </c>
      <c r="S246" s="68" t="e">
        <f t="shared" si="31"/>
        <v>#REF!</v>
      </c>
      <c r="T246" s="69">
        <v>0</v>
      </c>
      <c r="U246" s="70" t="e">
        <f>ROUND((((#REF!*T246)/360)*S246)/0.05,0)*0.05</f>
        <v>#REF!</v>
      </c>
    </row>
    <row r="248" spans="3:21" hidden="1"/>
    <row r="249" spans="3:21" hidden="1"/>
    <row r="250" spans="3:21" hidden="1"/>
    <row r="251" spans="3:21" hidden="1"/>
    <row r="252" spans="3:21" hidden="1"/>
    <row r="253" spans="3:21" hidden="1"/>
    <row r="254" spans="3:21" hidden="1"/>
    <row r="255" spans="3:21" hidden="1"/>
    <row r="256" spans="3:21" hidden="1"/>
    <row r="257" spans="3:11" hidden="1"/>
    <row r="258" spans="3:11" hidden="1"/>
    <row r="259" spans="3:11" hidden="1"/>
    <row r="260" spans="3:11" hidden="1"/>
    <row r="261" spans="3:11" hidden="1"/>
    <row r="262" spans="3:11" hidden="1"/>
    <row r="263" spans="3:11" hidden="1"/>
    <row r="264" spans="3:11" hidden="1"/>
    <row r="265" spans="3:11" hidden="1"/>
    <row r="266" spans="3:11" hidden="1"/>
    <row r="267" spans="3:11" hidden="1"/>
    <row r="268" spans="3:11" hidden="1"/>
    <row r="270" spans="3:11">
      <c r="C270" s="146" t="s">
        <v>17</v>
      </c>
      <c r="D270" s="146"/>
      <c r="E270" s="146" t="s">
        <v>14</v>
      </c>
      <c r="F270" s="146"/>
      <c r="G270" s="146" t="s">
        <v>15</v>
      </c>
      <c r="H270" s="146"/>
      <c r="I270" s="146" t="s">
        <v>16</v>
      </c>
      <c r="J270" s="146"/>
    </row>
    <row r="271" spans="3:11" ht="14.25">
      <c r="C271" s="43" t="e">
        <f>ROUNDDOWN(#REF!/100,0)*100</f>
        <v>#REF!</v>
      </c>
      <c r="D271" s="44" t="e">
        <f>ROUNDDOWN(#REF!/100,0)*100</f>
        <v>#REF!</v>
      </c>
      <c r="E271" s="45"/>
      <c r="F271" s="45"/>
      <c r="G271" s="45"/>
      <c r="H271" s="45"/>
      <c r="I271" s="46"/>
      <c r="J271" s="46"/>
      <c r="K271" s="46"/>
    </row>
    <row r="272" spans="3:11" ht="14.25">
      <c r="C272" s="47" t="e">
        <f>IF((ROUND(IF(C271&lt;=0,0,IF(C271&lt;EB!$A$4,C271*EB!$B$3,IF(C271&lt;EB!$A$17,VLOOKUP(C271,EB!$A$4:'EB'!$D$17,4)+(C271-VLOOKUP(C271,EB!$A$4:'EB'!$D$17,1))*VLOOKUP(C271,EB!$A$4:'EB'!$D$17,2),C271*EB!$B$17)))/0.05,0)*0.05)&lt;=25,0,(ROUND(IF(C271&lt;=0,0,IF(C271&lt;EB!$A$4,C271*EB!$B$3,IF(C271&lt;EB!$A$17,VLOOKUP(C271,EB!$A$4:'EB'!$D$17,4)+(C271-VLOOKUP(C271,EB!$A$4:'EB'!$D$17,1))*VLOOKUP(C271,EB!$A$4:'EB'!$D$17,2),C271*EB!$B$17)))/0.05,0)*0.05))</f>
        <v>#REF!</v>
      </c>
      <c r="D272" s="47" t="e">
        <f>IF((ROUND(IF(C271&lt;=0,0,IF(C271&lt;EB!$F$4,C271*EB!$G$3,IF(C271&lt;EB!$F$14,VLOOKUP(C271,EB!$F$4:'EB'!$I$14,4)+(C271-VLOOKUP(C271,EB!$F$4:'EB'!$I$14,1))*VLOOKUP(C271,EB!$F$4:'EB'!$I$14,2),C271*EB!$G$14)))/0.05,0)*0.05)&lt;=25,0,(ROUND(IF(C271&lt;=0,0,IF(C271&lt;EB!$F$4,C271*EB!$G$3,IF(C271&lt;EB!$F$14,VLOOKUP(C271,EB!$F$4:'EB'!$I$14,4)+(C271-VLOOKUP(C271,EB!$F$4:'EB'!$I$14,1))*VLOOKUP(C271,EB!$F$4:'EB'!$I$14,2),C271*EB!$G$14)))/0.05,0)*0.05))</f>
        <v>#REF!</v>
      </c>
      <c r="E272" s="47" t="e">
        <f>IF((ROUND(IF(C271&lt;=0,0,IF(C271&lt;EB!$A$24,C271*EB!$B$23,IF(C271&lt;EB!$A$38,VLOOKUP(C271,EB!$A$24:'EB'!$D$38,4)+(C271-VLOOKUP(C271,EB!$A$24:'EB'!$D$38,1))*VLOOKUP(C271,EB!$A$24:'EB'!$D$38,2),C271*EB!$B$38)))/0.05,0)*0.05)&lt;=25,0,(ROUND(IF(C271&lt;=0,0,IF(C271&lt;EB!$A$24,C271*EB!$B$23,IF(C271&lt;EB!$A$38,VLOOKUP(C271,EB!$A$24:'EB'!$D$38,4)+(C271-VLOOKUP(C271,EB!$A$24:'EB'!$D$38,1))*VLOOKUP(C271,EB!$A$24:'EB'!$D$38,2),C271*EB!$B$38)))/0.05,0)*0.05))</f>
        <v>#REF!</v>
      </c>
      <c r="F272" s="47" t="e">
        <f>IF((ROUND(IF(C271&lt;=0,0,IF(C271&lt;EB!$F$24,C271*EB!$G$23,IF(C271&lt;EB!$F$34,VLOOKUP(C271,EB!$F$24:'EB'!$I$34,4)+(C271-VLOOKUP(C271,EB!$F$24:'EB'!$I$34,1))*VLOOKUP(C271,EB!$F$24:'EB'!$I$34,2),C271*EB!$G$34)))/0.05,0)*0.05)&lt;=25,0,(ROUND(IF(C271&lt;=0,0,IF(C271&lt;EB!$F$24,C271*EB!$G$23,IF(C271&lt;EB!$F$34,VLOOKUP(C271,EB!$F$24:'EB'!$I$34,4)+(C271-VLOOKUP(C271,EB!$F$24:'EB'!$I$34,1))*VLOOKUP(C271,EB!$F$24:'EB'!$I$34,2),C271*EB!$G$34)))/0.05,0)*0.05))</f>
        <v>#REF!</v>
      </c>
      <c r="G272" s="47" t="e">
        <f>IF((ROUND(IF(C271&lt;=0,0,IF(C271&lt;EB!$A$45,C271*EB!$B$44,IF(C271&lt;EB!$A$58,VLOOKUP(C271,EB!$A$45:'EB'!$D$58,4)+(C271-VLOOKUP(C271,EB!$A$45:'EB'!$D$58,1))*VLOOKUP(C271,EB!$A$45:'EB'!$D$58,2),C271*EB!$B$58)))/0.05,0)*0.05)&lt;=25,0,(ROUND(IF(C271&lt;=0,0,IF(C271&lt;EB!$A$45,C271*EB!$B$44,IF(C271&lt;EB!$A$58,VLOOKUP(C271,EB!$A$45:'EB'!$D$58,4)+(C271-VLOOKUP(C271,EB!$A$45:'EB'!$D$58,1))*VLOOKUP(C271,EB!$A$45:'EB'!$D$58,2),C271*EB!$B$58)))/0.05,0)*0.05))</f>
        <v>#REF!</v>
      </c>
      <c r="H272" s="47" t="e">
        <f>IF((ROUND(IF(C271&lt;=0,0,IF(C271&lt;EB!$F$45,C271*EB!$G$44,IF(C271&lt;EB!$F$55,VLOOKUP(C271,EB!$F$45:'EB'!$I$55,4)+(C271-VLOOKUP(C271,EB!$F$45:'EB'!$I$55,1))*VLOOKUP(C271,EB!$F$45:'EB'!$I$55,2),C271*EB!$G$55)))/0.05,0)*0.05)&lt;=25,0,(ROUND(IF(C271&lt;=0,0,IF(C271&lt;EB!$F$45,C271*EB!$G$44,IF(C271&lt;EB!$F$55,VLOOKUP(C271,EB!$F$45:'EB'!$I$55,4)+(C271-VLOOKUP(C271,EB!$F$45:'EB'!$I$55,1))*VLOOKUP(C271,EB!$F$45:'EB'!$I$55,2),C271*EB!$G$55)))/0.05,0)*0.05))</f>
        <v>#REF!</v>
      </c>
      <c r="I272" s="48" t="e">
        <f>IF((ROUND(IF(C271&lt;=0,0,IF(C271&lt;EB!$A$65,C271*EB!$B$64,IF(C271&lt;EB!$A$78,VLOOKUP(C271,EB!$A$65:'EB'!$D$78,4)+(C271-VLOOKUP(C271,EB!$A$65:'EB'!$D$78,1))*VLOOKUP(C271,EB!$A$65:'EB'!$D$78,2),C271*EB!$B$78)))/0.05,0)*0.05)&lt;=25,0,(ROUND(IF(C271&lt;=0,0,IF(C271&lt;EB!$A$65,C271*EB!$B$64,IF(C271&lt;EB!$A$78,VLOOKUP(C271,EB!$A$65:'EB'!$D$78,4)+(C271-VLOOKUP(C271,EB!$A$65:'EB'!$D$78,1))*VLOOKUP(C271,EB!$A$65:'EB'!$D$78,2),C271*EB!$B$78)))/0.05,0)*0.05))</f>
        <v>#REF!</v>
      </c>
      <c r="J272" s="48" t="e">
        <f>IF((ROUND(IF(C271&lt;=0,0,IF(C271&lt;EB!$F$65,C271*EB!$G$64,IF(C271&lt;EB!$F$75,VLOOKUP(C271,EB!$F$65:'EB'!$I$75,4)+(C271-VLOOKUP(C271,EB!$F$65:'EB'!$I$75,1))*VLOOKUP(C271,EB!$F$65:'EB'!$I$75,2),C271*EB!$G$75)))/0.05,0)*0.05)&lt;=25,0,(ROUND(IF(C271&lt;=0,0,IF(C271&lt;EB!$F$65,C271*EB!$G$64,IF(C271&lt;EB!$F$75,VLOOKUP(C271,EB!$F$65:'EB'!$I$75,4)+(C271-VLOOKUP(C271,EB!$F$65:'EB'!$I$75,1))*VLOOKUP(C271,EB!$F$65:'EB'!$I$75,2),C271*EB!$G$75)))/0.05,0)*0.05))</f>
        <v>#REF!</v>
      </c>
      <c r="K272" s="49"/>
    </row>
    <row r="273" spans="3:21" ht="14.25">
      <c r="C273" s="50" t="e">
        <f>IF((ROUND(IF(D271&lt;=0,0,IF(D271&lt;EB!$A$4,D271*EB!$B$3,IF(D271&lt;EB!$A$17,VLOOKUP(D271,EB!$A$4:'EB'!$D$17,4)+(D271-VLOOKUP(D271,EB!$A$4:'EB'!$D$17,1))*VLOOKUP(D271,EB!$A$4:'EB'!$D$17,2),D271*EB!$B$17)))/0.05,0)*0.05)&lt;=25,0,(ROUND(IF(D271&lt;=0,0,IF(D271&lt;EB!$A$4,D271*EB!$B$3,IF(D271&lt;EB!$A$17,VLOOKUP(D271,EB!$A$4:'EB'!$D$17,4)+(D271-VLOOKUP(D271,EB!$A$4:'EB'!$D$17,1))*VLOOKUP(D271,EB!$A$4:'EB'!$D$17,2),D271*EB!$B$17)))/0.05,0)*0.05))</f>
        <v>#REF!</v>
      </c>
      <c r="D273" s="50" t="e">
        <f>IF((ROUND(IF(D271&lt;=0,0,IF(D271&lt;EB!$F$4,D271*EB!$G$3,IF(D271&lt;EB!$F$14,VLOOKUP(D271,EB!$F$4:'EB'!$I$14,4)+(D271-VLOOKUP(D271,EB!$F$4:'EB'!$I$14,1))*VLOOKUP(D271,EB!$F$4:'EB'!$I$14,2),D271*EB!$G$14)))/0.05,0)*0.05)&lt;=25,0,(ROUND(IF(D271&lt;=0,0,IF(D271&lt;EB!$F$4,D271*EB!$G$3,IF(D271&lt;EB!$F$14,VLOOKUP(D271,EB!$F$4:'EB'!$I$14,4)+(D271-VLOOKUP(D271,EB!$F$4:'EB'!$I$14,1))*VLOOKUP(D271,EB!$F$4:'EB'!$I$14,2),D271*EB!$G$14)))/0.05,0)*0.05))</f>
        <v>#REF!</v>
      </c>
      <c r="E273" s="50" t="e">
        <f>IF((ROUND(IF(D271&lt;=0,0,IF(D271&lt;EB!$A$24,D271*EB!$B$23,IF(D271&lt;EB!$A$38,VLOOKUP(D271,EB!$A$24:'EB'!$D$38,4)+(D271-VLOOKUP(D271,EB!$A$24:'EB'!$D$38,1))*VLOOKUP(D271,EB!$A$24:'EB'!$D$38,2),D271*EB!$B$38)))/0.05,0)*0.05)&lt;=25,0,(ROUND(IF(D271&lt;=0,0,IF(D271&lt;EB!$A$24,D271*EB!$B$23,IF(D271&lt;EB!$A$38,VLOOKUP(D271,EB!$A$24:'EB'!$D$38,4)+(D271-VLOOKUP(D271,EB!$A$24:'EB'!$D$38,1))*VLOOKUP(D271,EB!$A$24:'EB'!$D$38,2),D271*EB!$B$38)))/0.05,0)*0.05))</f>
        <v>#REF!</v>
      </c>
      <c r="F273" s="50" t="e">
        <f>IF((ROUND(IF(D271&lt;=0,0,IF(D271&lt;EB!$F$24,D271*EB!$G$23,IF(D271&lt;EB!$F$34,VLOOKUP(D271,EB!$F$24:'EB'!$I$34,4)+(D271-VLOOKUP(D271,EB!$F$24:'EB'!$I$34,1))*VLOOKUP(D271,EB!$F$24:'EB'!$I$34,2),D271*EB!$G$34)))/0.05,0)*0.05)&lt;=25,0,(ROUND(IF(D271&lt;=0,0,IF(D271&lt;EB!$F$24,D271*EB!$G$23,IF(D271&lt;EB!$F$34,VLOOKUP(D271,EB!$F$24:'EB'!$I$34,4)+(D271-VLOOKUP(D271,EB!$F$24:'EB'!$I$34,1))*VLOOKUP(D271,EB!$F$24:'EB'!$I$34,2),D271*EB!$G$34)))/0.05,0)*0.05))</f>
        <v>#REF!</v>
      </c>
      <c r="G273" s="50" t="e">
        <f>IF((ROUND(IF(D271&lt;=0,0,IF(D271&lt;EB!$A$45,D271*EB!$B$44,IF(D271&lt;EB!$A$58,VLOOKUP(D271,EB!$A$45:'EB'!$D$58,4)+(D271-VLOOKUP(D271,EB!$A$45:'EB'!$D$58,1))*VLOOKUP(D271,EB!$A$45:'EB'!$D$58,2),D271*EB!$B$58)))/0.05,0)*0.05)&lt;=25,0,(ROUND(IF(D271&lt;=0,0,IF(D271&lt;EB!$A$45,D271*EB!$B$44,IF(D271&lt;EB!$A$58,VLOOKUP(D271,EB!$A$45:'EB'!$D$58,4)+(D271-VLOOKUP(D271,EB!$A$45:'EB'!$D$58,1))*VLOOKUP(D271,EB!$A$45:'EB'!$D$58,2),D271*EB!$B$58)))/0.05,0)*0.05))</f>
        <v>#REF!</v>
      </c>
      <c r="H273" s="50" t="e">
        <f>IF((ROUND(IF(D271&lt;=0,0,IF(D271&lt;EB!$F$45,D271*EB!$G$44,IF(D271&lt;EB!$F$55,VLOOKUP(D271,EB!$F$45:'EB'!$I$55,4)+(D271-VLOOKUP(D271,EB!$F$45:'EB'!$I$55,1))*VLOOKUP(D271,EB!$F$45:'EB'!$I$55,2),D271*EB!$G$55)))/0.05,0)*0.05)&lt;=25,0,(ROUND(IF(D271&lt;=0,0,IF(D271&lt;EB!$F$45,D271*EB!$G$44,IF(D271&lt;EB!$F$55,VLOOKUP(D271,EB!$F$45:'EB'!$I$55,4)+(D271-VLOOKUP(D271,EB!$F$45:'EB'!$I$55,1))*VLOOKUP(D271,EB!$F$45:'EB'!$I$55,2),D271*EB!$G$55)))/0.05,0)*0.05))</f>
        <v>#REF!</v>
      </c>
      <c r="I273" s="51" t="e">
        <f>IF((ROUND(IF(D271&lt;=0,0,IF(D271&lt;EB!$A$65,D271*EB!$B$64,IF(D271&lt;EB!$A$78,VLOOKUP(D271,EB!$A$65:'EB'!$D$78,4)+(D271-VLOOKUP(D271,EB!$A$65:'EB'!$D$78,1))*VLOOKUP(D271,EB!$A$65:'EB'!$D$78,2),D271*EB!$B$78)))/0.05,0)*0.05)&lt;=25,0,(ROUND(IF(D271&lt;=0,0,IF(D271&lt;EB!$A$65,D271*EB!$B$64,IF(D271&lt;EB!$A$78,VLOOKUP(D271,EB!$A$65:'EB'!$D$78,4)+(D271-VLOOKUP(D271,EB!$A$65:'EB'!$D$78,1))*VLOOKUP(D271,EB!$A$65:'EB'!$D$78,2),D271*EB!$B$78)))/0.05,0)*0.05))</f>
        <v>#REF!</v>
      </c>
      <c r="J273" s="51" t="e">
        <f>IF((ROUND(IF(D271&lt;=0,0,IF(D271&lt;EB!$F$65,D271*EB!$G$64,IF(D271&lt;EB!$F$75,VLOOKUP(D271,EB!$F$65:'EB'!$I$75,4)+(D271-VLOOKUP(D271,EB!$F$65:'EB'!$I$75,1))*VLOOKUP(D271,EB!$F$65:'EB'!$I$75,2),D271*EB!$G$75)))/0.05,0)*0.05)&lt;=25,0,(ROUND(IF(D271&lt;=0,0,IF(D271&lt;EB!$F$65,D271*EB!$G$64,IF(D271&lt;EB!$F$75,VLOOKUP(D271,EB!$F$65:'EB'!$I$75,4)+(D271-VLOOKUP(D271,EB!$F$65:'EB'!$I$75,1))*VLOOKUP(D271,EB!$F$65:'EB'!$I$75,2),D271*EB!$G$75)))/0.05,0)*0.05))</f>
        <v>#REF!</v>
      </c>
      <c r="K273" s="46"/>
    </row>
    <row r="274" spans="3:21" ht="14.25" hidden="1">
      <c r="C274" s="52" t="e">
        <f>ROUNDDOWN(#REF!/100,0)*100</f>
        <v>#REF!</v>
      </c>
      <c r="D274" s="53" t="e">
        <f>ROUNDDOWN(#REF!/100,0)*100</f>
        <v>#REF!</v>
      </c>
      <c r="I274" s="49"/>
      <c r="J274" s="49"/>
      <c r="K274" s="49"/>
    </row>
    <row r="275" spans="3:21" ht="14.25" hidden="1">
      <c r="C275" s="54" t="e">
        <f>IF((ROUND(IF(C274&lt;=0,0,IF(C274&lt;EB!$A$4,C274*EB!$B$3,IF(C274&lt;EB!$A$17,VLOOKUP(C274,EB!$A$4:'EB'!$D$17,4)+(C274-VLOOKUP(C274,EB!$A$4:'EB'!$D$17,1))*VLOOKUP(C274,EB!$A$4:'EB'!$D$17,2),C274*EB!$B$17)))/0.05,0)*0.05)&lt;=25,0,(ROUND(IF(C274&lt;=0,0,IF(C274&lt;EB!$A$4,C274*EB!$B$3,IF(C274&lt;EB!$A$17,VLOOKUP(C274,EB!$A$4:'EB'!$D$17,4)+(C274-VLOOKUP(C274,EB!$A$4:'EB'!$D$17,1))*VLOOKUP(C274,EB!$A$4:'EB'!$D$17,2),C274*EB!$B$17)))/0.05,0)*0.05))</f>
        <v>#REF!</v>
      </c>
      <c r="D275" s="54" t="e">
        <f>IF((ROUND(IF(C274&lt;=0,0,IF(C274&lt;EB!$F$4,C274*EB!$G$3,IF(C274&lt;EB!$F$14,VLOOKUP(C274,EB!$F$4:'EB'!$I$14,4)+(C274-VLOOKUP(C274,EB!$F$4:'EB'!$I$14,1))*VLOOKUP(C274,EB!$F$4:'EB'!$I$14,2),C274*EB!$G$14)))/0.05,0)*0.05)&lt;=25,0,(ROUND(IF(C274&lt;=0,0,IF(C274&lt;EB!$F$4,C274*EB!$G$3,IF(C274&lt;EB!$F$14,VLOOKUP(C274,EB!$F$4:'EB'!$I$14,4)+(C274-VLOOKUP(C274,EB!$F$4:'EB'!$I$14,1))*VLOOKUP(C274,EB!$F$4:'EB'!$I$14,2),C274*EB!$G$14)))/0.05,0)*0.05))</f>
        <v>#REF!</v>
      </c>
      <c r="E275" s="54" t="e">
        <f>IF((ROUND(IF(C274&lt;=0,0,IF(C274&lt;EB!$A$24,C274*EB!$B$23,IF(C274&lt;EB!$A$38,VLOOKUP(C274,EB!$A$24:'EB'!$D$38,4)+(C274-VLOOKUP(C274,EB!$A$24:'EB'!$D$38,1))*VLOOKUP(C274,EB!$A$24:'EB'!$D$38,2),C274*EB!$B$38)))/0.05,0)*0.05)&lt;=25,0,(ROUND(IF(C274&lt;=0,0,IF(C274&lt;EB!$A$24,C274*EB!$B$23,IF(C274&lt;EB!$A$38,VLOOKUP(C274,EB!$A$24:'EB'!$D$38,4)+(C274-VLOOKUP(C274,EB!$A$24:'EB'!$D$38,1))*VLOOKUP(C274,EB!$A$24:'EB'!$D$38,2),C274*EB!$B$38)))/0.05,0)*0.05))</f>
        <v>#REF!</v>
      </c>
      <c r="F275" s="54" t="e">
        <f>IF((ROUND(IF(C274&lt;=0,0,IF(C274&lt;EB!$F$24,C274*EB!$G$23,IF(C274&lt;EB!$F$34,VLOOKUP(C274,EB!$F$24:'EB'!$I$34,4)+(C274-VLOOKUP(C274,EB!$F$24:'EB'!$I$34,1))*VLOOKUP(C274,EB!$F$24:'EB'!$I$34,2),C274*EB!$G$34)))/0.05,0)*0.05)&lt;=25,0,(ROUND(IF(C274&lt;=0,0,IF(C274&lt;EB!$F$24,C274*EB!$G$23,IF(C274&lt;EB!$F$34,VLOOKUP(C274,EB!$F$24:'EB'!$I$34,4)+(C274-VLOOKUP(C274,EB!$F$24:'EB'!$I$34,1))*VLOOKUP(C274,EB!$F$24:'EB'!$I$34,2),C274*EB!$G$34)))/0.05,0)*0.05))</f>
        <v>#REF!</v>
      </c>
      <c r="G275" s="54" t="e">
        <f>IF((ROUND(IF(C274&lt;=0,0,IF(C274&lt;EB!$A$45,C274*EB!$B$44,IF(C274&lt;EB!$A$58,VLOOKUP(C274,EB!$A$45:'EB'!$D$58,4)+(C274-VLOOKUP(C274,EB!$A$45:'EB'!$D$58,1))*VLOOKUP(C274,EB!$A$45:'EB'!$D$58,2),C274*EB!$B$58)))/0.05,0)*0.05)&lt;=25,0,(ROUND(IF(C274&lt;=0,0,IF(C274&lt;EB!$A$45,C274*EB!$B$44,IF(C274&lt;EB!$A$58,VLOOKUP(C274,EB!$A$45:'EB'!$D$58,4)+(C274-VLOOKUP(C274,EB!$A$45:'EB'!$D$58,1))*VLOOKUP(C274,EB!$A$45:'EB'!$D$58,2),C274*EB!$B$58)))/0.05,0)*0.05))</f>
        <v>#REF!</v>
      </c>
      <c r="H275" s="54" t="e">
        <f>IF((ROUND(IF(C274&lt;=0,0,IF(C274&lt;EB!$F$45,C274*EB!$G$44,IF(C274&lt;EB!$F$55,VLOOKUP(C274,EB!$F$45:'EB'!$I$55,4)+(C274-VLOOKUP(C274,EB!$F$45:'EB'!$I$55,1))*VLOOKUP(C274,EB!$F$45:'EB'!$I$55,2),C274*EB!$G$55)))/0.05,0)*0.05)&lt;=25,0,(ROUND(IF(C274&lt;=0,0,IF(C274&lt;EB!$F$45,C274*EB!$G$44,IF(C274&lt;EB!$F$55,VLOOKUP(C274,EB!$F$45:'EB'!$I$55,4)+(C274-VLOOKUP(C274,EB!$F$45:'EB'!$I$55,1))*VLOOKUP(C274,EB!$F$45:'EB'!$I$55,2),C274*EB!$G$55)))/0.05,0)*0.05))</f>
        <v>#REF!</v>
      </c>
      <c r="I275" s="55" t="e">
        <f>IF((ROUND(IF(C274&lt;=0,0,IF(C274&lt;EB!$A$65,C274*EB!$B$64,IF(C274&lt;EB!$A$78,VLOOKUP(C274,EB!$A$65:'EB'!$D$78,4)+(C274-VLOOKUP(C274,EB!$A$65:'EB'!$D$78,1))*VLOOKUP(C274,EB!$A$65:'EB'!$D$78,2),C274*EB!$B$78)))/0.05,0)*0.05)&lt;=25,0,(ROUND(IF(C274&lt;=0,0,IF(C274&lt;EB!$A$65,C274*EB!$B$64,IF(C274&lt;EB!$A$78,VLOOKUP(C274,EB!$A$65:'EB'!$D$78,4)+(C274-VLOOKUP(C274,EB!$A$65:'EB'!$D$78,1))*VLOOKUP(C274,EB!$A$65:'EB'!$D$78,2),C274*EB!$B$78)))/0.05,0)*0.05))</f>
        <v>#REF!</v>
      </c>
      <c r="J275" s="55" t="e">
        <f>IF((ROUND(IF(C274&lt;=0,0,IF(C274&lt;EB!$F$65,C274*EB!$G$64,IF(C274&lt;EB!$F$75,VLOOKUP(C274,EB!$F$65:'EB'!$I$75,4)+(C274-VLOOKUP(C274,EB!$F$65:'EB'!$I$75,1))*VLOOKUP(C274,EB!$F$65:'EB'!$I$75,2),C274*EB!$G$75)))/0.05,0)*0.05)&lt;=25,0,(ROUND(IF(C274&lt;=0,0,IF(C274&lt;EB!$F$65,C274*EB!$G$64,IF(C274&lt;EB!$F$75,VLOOKUP(C274,EB!$F$65:'EB'!$I$75,4)+(C274-VLOOKUP(C274,EB!$F$65:'EB'!$I$75,1))*VLOOKUP(C274,EB!$F$65:'EB'!$I$75,2),C274*EB!$G$75)))/0.05,0)*0.05))</f>
        <v>#REF!</v>
      </c>
      <c r="K275" s="46"/>
    </row>
    <row r="276" spans="3:21" ht="14.25" hidden="1">
      <c r="C276" s="56" t="e">
        <f>IF((ROUND(IF(D274&lt;=0,0,IF(D274&lt;EB!$A$4,D274*EB!$B$3,IF(D274&lt;EB!$A$17,VLOOKUP(D274,EB!$A$4:'EB'!$D$17,4)+(D274-VLOOKUP(D274,EB!$A$4:'EB'!$D$17,1))*VLOOKUP(D274,EB!$A$4:'EB'!$D$17,2),D274*EB!$B$17)))/0.05,0)*0.05)&lt;=25,0,(ROUND(IF(D274&lt;=0,0,IF(D274&lt;EB!$A$4,D274*EB!$B$3,IF(D274&lt;EB!$A$17,VLOOKUP(D274,EB!$A$4:'EB'!$D$17,4)+(D274-VLOOKUP(D274,EB!$A$4:'EB'!$D$17,1))*VLOOKUP(D274,EB!$A$4:'EB'!$D$17,2),$D274*EB!$B$17)))/0.05,0)*0.05))</f>
        <v>#REF!</v>
      </c>
      <c r="D276" s="56" t="e">
        <f>IF((ROUND(IF(D274&lt;=0,0,IF(D274&lt;EB!$F$4,D274*EB!$G$3,IF(D274&lt;EB!$F$14,VLOOKUP(D274,EB!$F$4:'EB'!$I$14,4)+(D274-VLOOKUP(D274,EB!$F$4:'EB'!$I$14,1))*VLOOKUP(D274,EB!$F$4:'EB'!$I$14,2),D274*EB!$G$14)))/0.05,0)*0.05)&lt;=25,0,(ROUND(IF(D274&lt;=0,0,IF(D274&lt;EB!$F$4,D274*EB!$G$3,IF(D274&lt;EB!$F$14,VLOOKUP(D274,EB!$F$4:'EB'!$I$14,4)+(D274-VLOOKUP(D274,EB!$F$4:'EB'!$I$14,1))*VLOOKUP(D274,EB!$F$4:'EB'!$I$14,2),D274*EB!$G$14)))/0.05,0)*0.05))</f>
        <v>#REF!</v>
      </c>
      <c r="E276" s="56" t="e">
        <f>IF((ROUND(IF(D274&lt;=0,0,IF(D274&lt;EB!$A$24,D274*EB!$B$23,IF(D274&lt;EB!$A$38,VLOOKUP(D274,EB!$A$24:'EB'!$D$38,4)+(D274-VLOOKUP(D274,EB!$A$24:'EB'!$D$38,1))*VLOOKUP(D274,EB!$A$24:'EB'!$D$38,2),D274*EB!$B$38)))/0.05,0)*0.05)&lt;=25,0,(ROUND(IF(D274&lt;=0,0,IF(D274&lt;EB!$A$24,D274*EB!$B$23,IF(D274&lt;EB!$A$38,VLOOKUP(D274,EB!$A$24:'EB'!$D$38,4)+(D274-VLOOKUP(D274,EB!$A$24:'EB'!$D$38,1))*VLOOKUP(D274,EB!$A$24:'EB'!$D$38,2),D274*EB!$B$38)))/0.05,0)*0.05))</f>
        <v>#REF!</v>
      </c>
      <c r="F276" s="56" t="e">
        <f>IF((ROUND(IF(D274&lt;=0,0,IF(D274&lt;EB!$F$24,D274*EB!$G$23,IF(D274&lt;EB!$F$34,VLOOKUP(D274,EB!$F$24:'EB'!$I$34,4)+(D274-VLOOKUP(D274,EB!$F$24:'EB'!$I$34,1))*VLOOKUP(D274,EB!$F$24:'EB'!$I$34,2),D274*EB!$G$34)))/0.05,0)*0.05)&lt;=25,0,(ROUND(IF(D274&lt;=0,0,IF(D274&lt;EB!$F$24,D274*EB!$G$23,IF(D274&lt;EB!$F$34,VLOOKUP(D274,EB!$F$24:'EB'!$I$34,4)+(D274-VLOOKUP(D274,EB!$F$24:'EB'!$I$34,1))*VLOOKUP(D274,EB!$F$24:'EB'!$I$34,2),D274*EB!$G$34)))/0.05,0)*0.05))</f>
        <v>#REF!</v>
      </c>
      <c r="G276" s="56" t="e">
        <f>IF((ROUND(IF(D274&lt;=0,0,IF(D274&lt;EB!$A$45,D274*EB!$B$44,IF(D274&lt;EB!$A$58,VLOOKUP(D274,EB!$A$45:'EB'!$D$58,4)+(D274-VLOOKUP(D274,EB!$A$45:'EB'!$D$58,1))*VLOOKUP(D274,EB!$A$45:'EB'!$D$58,2),D274*EB!$B$58)))/0.05,0)*0.05)&lt;=25,0,(ROUND(IF(D274&lt;=0,0,IF(D274&lt;EB!$A$45,D274*EB!$B$44,IF(D274&lt;EB!$A$58,VLOOKUP(D274,EB!$A$45:'EB'!$D$58,4)+(D274-VLOOKUP(D274,EB!$A$45:'EB'!$D$58,1))*VLOOKUP(D274,EB!$A$45:'EB'!$D$58,2),D274*EB!$B$58)))/0.05,0)*0.05))</f>
        <v>#REF!</v>
      </c>
      <c r="H276" s="56" t="e">
        <f>IF((ROUND(IF(D274&lt;=0,0,IF(D274&lt;EB!$F$45,D274*EB!$G$44,IF(D274&lt;EB!$F$55,VLOOKUP(D274,EB!$F$45:'EB'!$I$55,4)+(D274-VLOOKUP(D274,EB!$F$45:'EB'!$I$55,1))*VLOOKUP(D274,EB!$F$45:'EB'!$I$55,2),D274*EB!$G$55)))/0.05,0)*0.05)&lt;=25,0,(ROUND(IF(D274&lt;=0,0,IF(D274&lt;EB!$F$45,D274*EB!$G$44,IF(D274&lt;EB!$F$55,VLOOKUP(D274,EB!$F$45:'EB'!$I$55,4)+(D274-VLOOKUP(D274,EB!$F$45:'EB'!$I$55,1))*VLOOKUP(D274,EB!$F$45:'EB'!$I$55,2),D274*EB!$G$55)))/0.05,0)*0.05))</f>
        <v>#REF!</v>
      </c>
      <c r="I276" s="57" t="e">
        <f>IF((ROUND(IF(D274&lt;=0,0,IF(D274&lt;EB!$A$65,D274*EB!$B$64,IF(D274&lt;EB!$A$78,VLOOKUP(D274,EB!$A$65:'EB'!$D$78,4)+(D274-VLOOKUP(D274,EB!$A$65:'EB'!$D$78,1))*VLOOKUP(D274,EB!$A$65:'EB'!$D$78,2),D274*EB!$B$78)))/0.05,0)*0.05)&lt;=25,0,(ROUND(IF(D274&lt;=0,0,IF(D274&lt;EB!$A$65,D274*EB!$B$64,IF(D274&lt;EB!$A$78,VLOOKUP(D274,EB!$A$65:'EB'!$D$78,4)+(D274-VLOOKUP(D274,EB!$A$65:'EB'!$D$78,1))*VLOOKUP(D274,EB!$A$65:'EB'!$D$78,2),D274*EB!$B$78)))/0.05,0)*0.05))</f>
        <v>#REF!</v>
      </c>
      <c r="J276" s="57" t="e">
        <f>IF((ROUND(IF(D274&lt;=0,0,IF(D274&lt;EB!$F$65,D274*EB!$G$64,IF(D274&lt;EB!$F$75,VLOOKUP(D274,EB!$F$65:'EB'!$I$75,4)+(D274-VLOOKUP(D274,EB!$F$65:'EB'!$I$75,1))*VLOOKUP(D274,EB!$F$65:'EB'!$I$75,2),D274*EB!$G$75)))/0.05,0)*0.05)&lt;=25,0,(ROUND(IF(D274&lt;=0,0,IF(D274&lt;EB!$F$65,D274*EB!$G$64,IF(D274&lt;EB!$F$75,VLOOKUP(D274,EB!$F$65:'EB'!$I$75,4)+(D274-VLOOKUP(D274,EB!$F$65:'EB'!$I$75,1))*VLOOKUP(D274,EB!$F$65:'EB'!$I$75,2),D274*EB!$G$75)))/0.05,0)*0.05))</f>
        <v>#REF!</v>
      </c>
      <c r="K276" s="46"/>
    </row>
    <row r="277" spans="3:21" ht="14.25">
      <c r="C277" s="58"/>
      <c r="D277" s="45"/>
      <c r="E277" s="45"/>
      <c r="F277" s="45"/>
      <c r="G277" s="45"/>
      <c r="H277" s="45"/>
      <c r="I277" s="46"/>
      <c r="J277" s="46"/>
      <c r="K277" s="46"/>
    </row>
    <row r="278" spans="3:21">
      <c r="C278" s="59"/>
      <c r="D278" s="60"/>
      <c r="E278" s="61"/>
      <c r="F278" s="60"/>
      <c r="G278" s="61"/>
      <c r="H278" s="62"/>
      <c r="I278" s="62"/>
      <c r="J278" s="63"/>
      <c r="K278" s="64" t="e">
        <f>SUM(K280:K305)</f>
        <v>#REF!</v>
      </c>
      <c r="M278" s="59"/>
      <c r="N278" s="60"/>
      <c r="O278" s="61"/>
      <c r="P278" s="60"/>
      <c r="Q278" s="61"/>
      <c r="R278" s="62"/>
      <c r="S278" s="62"/>
      <c r="T278" s="63"/>
      <c r="U278" s="64" t="e">
        <f>SUM(U280:U305)</f>
        <v>#REF!</v>
      </c>
    </row>
    <row r="279" spans="3:21">
      <c r="C279" s="65"/>
      <c r="D279" s="66"/>
      <c r="E279" s="67"/>
      <c r="F279" s="66"/>
      <c r="G279" s="67"/>
      <c r="H279" s="68"/>
      <c r="I279" s="68"/>
      <c r="J279" s="69"/>
      <c r="K279" s="70"/>
      <c r="M279" s="65"/>
      <c r="N279" s="66"/>
      <c r="O279" s="67"/>
      <c r="P279" s="66"/>
      <c r="Q279" s="67"/>
      <c r="R279" s="68"/>
      <c r="S279" s="68"/>
      <c r="T279" s="69"/>
      <c r="U279" s="70"/>
    </row>
    <row r="280" spans="3:21">
      <c r="C280" s="65">
        <v>1995</v>
      </c>
      <c r="D280" s="66" t="e">
        <f>IF(#REF!&lt;34700,34700,IF(#REF!&gt;35064,0,#REF!))</f>
        <v>#REF!</v>
      </c>
      <c r="E280" s="67" t="e">
        <f t="shared" ref="E280:E305" si="32">D280</f>
        <v>#REF!</v>
      </c>
      <c r="F280" s="66" t="e">
        <f>IF(#REF!&gt;35064,35064,IF(#REF!&lt;34700,0,#REF!))</f>
        <v>#REF!</v>
      </c>
      <c r="G280" s="67" t="e">
        <f t="shared" ref="G280:G305" si="33">F280</f>
        <v>#REF!</v>
      </c>
      <c r="H280" s="68" t="e">
        <f t="shared" ref="H280:H305" si="34">DAYS360(E280,G280+1,FALSE)</f>
        <v>#REF!</v>
      </c>
      <c r="I280" s="68" t="e">
        <f t="shared" ref="I280:I305" si="35">IF(H280&lt;1,0,IF(H280&gt;360,0,H280))</f>
        <v>#REF!</v>
      </c>
      <c r="J280" s="69">
        <v>0.05</v>
      </c>
      <c r="K280" s="70" t="e">
        <f>ROUND((((#REF!*J280)/360)*I280)/0.05,0)*0.05</f>
        <v>#REF!</v>
      </c>
      <c r="M280" s="65">
        <v>1995</v>
      </c>
      <c r="N280" s="66" t="e">
        <f>IF(#REF!&lt;34700,34700,IF(#REF!&gt;35064,0,#REF!))</f>
        <v>#REF!</v>
      </c>
      <c r="O280" s="67" t="e">
        <f t="shared" ref="O280:O305" si="36">N280</f>
        <v>#REF!</v>
      </c>
      <c r="P280" s="66" t="e">
        <f>IF(#REF!&gt;35064,35064,IF(#REF!&lt;34700,0,#REF!))</f>
        <v>#REF!</v>
      </c>
      <c r="Q280" s="67" t="e">
        <f t="shared" ref="Q280:Q305" si="37">P280</f>
        <v>#REF!</v>
      </c>
      <c r="R280" s="68" t="e">
        <f t="shared" ref="R280:R305" si="38">DAYS360(O280,Q280+1,FALSE)</f>
        <v>#REF!</v>
      </c>
      <c r="S280" s="68" t="e">
        <f t="shared" ref="S280:S305" si="39">IF(R280&lt;1,0,IF(R280&gt;360,0,R280))</f>
        <v>#REF!</v>
      </c>
      <c r="T280" s="69">
        <v>0.05</v>
      </c>
      <c r="U280" s="70" t="e">
        <f>ROUND((((#REF!*T280)/360)*S280)/0.05,0)*0.05</f>
        <v>#REF!</v>
      </c>
    </row>
    <row r="281" spans="3:21">
      <c r="C281" s="65">
        <v>1996</v>
      </c>
      <c r="D281" s="66" t="e">
        <f>IF(#REF!&lt;35065,35065,IF(#REF!&gt;35430,0,#REF!))</f>
        <v>#REF!</v>
      </c>
      <c r="E281" s="67" t="e">
        <f t="shared" si="32"/>
        <v>#REF!</v>
      </c>
      <c r="F281" s="66" t="e">
        <f>IF(#REF!&gt;35430,35430,IF(#REF!&lt;35065,0,#REF!))</f>
        <v>#REF!</v>
      </c>
      <c r="G281" s="67" t="e">
        <f t="shared" si="33"/>
        <v>#REF!</v>
      </c>
      <c r="H281" s="68" t="e">
        <f t="shared" si="34"/>
        <v>#REF!</v>
      </c>
      <c r="I281" s="68" t="e">
        <f t="shared" si="35"/>
        <v>#REF!</v>
      </c>
      <c r="J281" s="69">
        <v>0.05</v>
      </c>
      <c r="K281" s="70" t="e">
        <f>ROUND((((#REF!*J281)/360)*I281)/0.05,0)*0.05</f>
        <v>#REF!</v>
      </c>
      <c r="M281" s="65">
        <v>1996</v>
      </c>
      <c r="N281" s="66" t="e">
        <f>IF(#REF!&lt;35065,35065,IF(#REF!&gt;35430,0,#REF!))</f>
        <v>#REF!</v>
      </c>
      <c r="O281" s="67" t="e">
        <f t="shared" si="36"/>
        <v>#REF!</v>
      </c>
      <c r="P281" s="66" t="e">
        <f>IF(#REF!&gt;35430,35430,IF(#REF!&lt;35065,0,#REF!))</f>
        <v>#REF!</v>
      </c>
      <c r="Q281" s="67" t="e">
        <f t="shared" si="37"/>
        <v>#REF!</v>
      </c>
      <c r="R281" s="68" t="e">
        <f t="shared" si="38"/>
        <v>#REF!</v>
      </c>
      <c r="S281" s="68" t="e">
        <f t="shared" si="39"/>
        <v>#REF!</v>
      </c>
      <c r="T281" s="69">
        <v>0.05</v>
      </c>
      <c r="U281" s="70" t="e">
        <f>ROUND((((#REF!*T281)/360)*S281)/0.05,0)*0.05</f>
        <v>#REF!</v>
      </c>
    </row>
    <row r="282" spans="3:21">
      <c r="C282" s="65">
        <v>1997</v>
      </c>
      <c r="D282" s="66" t="e">
        <f>IF(#REF!&lt;35431,35431,IF(#REF!&gt;35795,0,#REF!))</f>
        <v>#REF!</v>
      </c>
      <c r="E282" s="67" t="e">
        <f t="shared" si="32"/>
        <v>#REF!</v>
      </c>
      <c r="F282" s="66" t="e">
        <f>IF(#REF!&gt;35795,35795,IF(#REF!&lt;35431,0,#REF!))</f>
        <v>#REF!</v>
      </c>
      <c r="G282" s="67" t="e">
        <f t="shared" si="33"/>
        <v>#REF!</v>
      </c>
      <c r="H282" s="68" t="e">
        <f t="shared" si="34"/>
        <v>#REF!</v>
      </c>
      <c r="I282" s="68" t="e">
        <f t="shared" si="35"/>
        <v>#REF!</v>
      </c>
      <c r="J282" s="69">
        <v>0.05</v>
      </c>
      <c r="K282" s="70" t="e">
        <f>ROUND((((#REF!*J282)/360)*I282)/0.05,0)*0.05</f>
        <v>#REF!</v>
      </c>
      <c r="M282" s="65">
        <v>1997</v>
      </c>
      <c r="N282" s="66" t="e">
        <f>IF(#REF!&lt;35431,35431,IF(#REF!&gt;35795,0,#REF!))</f>
        <v>#REF!</v>
      </c>
      <c r="O282" s="67" t="e">
        <f t="shared" si="36"/>
        <v>#REF!</v>
      </c>
      <c r="P282" s="66" t="e">
        <f>IF(#REF!&gt;35795,35795,IF(#REF!&lt;35431,0,#REF!))</f>
        <v>#REF!</v>
      </c>
      <c r="Q282" s="67" t="e">
        <f t="shared" si="37"/>
        <v>#REF!</v>
      </c>
      <c r="R282" s="68" t="e">
        <f t="shared" si="38"/>
        <v>#REF!</v>
      </c>
      <c r="S282" s="68" t="e">
        <f t="shared" si="39"/>
        <v>#REF!</v>
      </c>
      <c r="T282" s="69">
        <v>0.05</v>
      </c>
      <c r="U282" s="70" t="e">
        <f>ROUND((((#REF!*T282)/360)*S282)/0.05,0)*0.05</f>
        <v>#REF!</v>
      </c>
    </row>
    <row r="283" spans="3:21">
      <c r="C283" s="65">
        <v>1998</v>
      </c>
      <c r="D283" s="66" t="e">
        <f>IF(#REF!&lt;35796,35796,IF(#REF!&gt;36160,0,#REF!))</f>
        <v>#REF!</v>
      </c>
      <c r="E283" s="67" t="e">
        <f t="shared" si="32"/>
        <v>#REF!</v>
      </c>
      <c r="F283" s="66" t="e">
        <f>IF(#REF!&gt;36160,36160,IF(#REF!&lt;35796,0,#REF!))</f>
        <v>#REF!</v>
      </c>
      <c r="G283" s="67" t="e">
        <f t="shared" si="33"/>
        <v>#REF!</v>
      </c>
      <c r="H283" s="68" t="e">
        <f t="shared" si="34"/>
        <v>#REF!</v>
      </c>
      <c r="I283" s="68" t="e">
        <f t="shared" si="35"/>
        <v>#REF!</v>
      </c>
      <c r="J283" s="69">
        <v>0.05</v>
      </c>
      <c r="K283" s="70" t="e">
        <f>ROUND((((#REF!*J283)/360)*I283)/0.05,0)*0.05</f>
        <v>#REF!</v>
      </c>
      <c r="M283" s="65">
        <v>1998</v>
      </c>
      <c r="N283" s="66" t="e">
        <f>IF(#REF!&lt;35796,35796,IF(#REF!&gt;36160,0,#REF!))</f>
        <v>#REF!</v>
      </c>
      <c r="O283" s="67" t="e">
        <f t="shared" si="36"/>
        <v>#REF!</v>
      </c>
      <c r="P283" s="66" t="e">
        <f>IF(#REF!&gt;36160,36160,IF(#REF!&lt;35796,0,#REF!))</f>
        <v>#REF!</v>
      </c>
      <c r="Q283" s="67" t="e">
        <f t="shared" si="37"/>
        <v>#REF!</v>
      </c>
      <c r="R283" s="68" t="e">
        <f t="shared" si="38"/>
        <v>#REF!</v>
      </c>
      <c r="S283" s="68" t="e">
        <f t="shared" si="39"/>
        <v>#REF!</v>
      </c>
      <c r="T283" s="69">
        <v>0.05</v>
      </c>
      <c r="U283" s="70" t="e">
        <f>ROUND((((#REF!*T283)/360)*S283)/0.05,0)*0.05</f>
        <v>#REF!</v>
      </c>
    </row>
    <row r="284" spans="3:21">
      <c r="C284" s="65">
        <v>1999</v>
      </c>
      <c r="D284" s="66" t="e">
        <f>IF(#REF!&lt;36161,36161,IF(#REF!&gt;36525,0,#REF!))</f>
        <v>#REF!</v>
      </c>
      <c r="E284" s="67" t="e">
        <f t="shared" si="32"/>
        <v>#REF!</v>
      </c>
      <c r="F284" s="66" t="e">
        <f>IF(#REF!&gt;36525,36525,IF(#REF!&lt;36161,0,#REF!))</f>
        <v>#REF!</v>
      </c>
      <c r="G284" s="67" t="e">
        <f t="shared" si="33"/>
        <v>#REF!</v>
      </c>
      <c r="H284" s="68" t="e">
        <f t="shared" si="34"/>
        <v>#REF!</v>
      </c>
      <c r="I284" s="68" t="e">
        <f t="shared" si="35"/>
        <v>#REF!</v>
      </c>
      <c r="J284" s="69">
        <v>0.04</v>
      </c>
      <c r="K284" s="70" t="e">
        <f>ROUND((((#REF!*J284)/360)*I284)/0.05,0)*0.05</f>
        <v>#REF!</v>
      </c>
      <c r="M284" s="65">
        <v>1999</v>
      </c>
      <c r="N284" s="66" t="e">
        <f>IF(#REF!&lt;36161,36161,IF(#REF!&gt;36525,0,#REF!))</f>
        <v>#REF!</v>
      </c>
      <c r="O284" s="67" t="e">
        <f t="shared" si="36"/>
        <v>#REF!</v>
      </c>
      <c r="P284" s="66" t="e">
        <f>IF(#REF!&gt;36525,36525,IF(#REF!&lt;36161,0,#REF!))</f>
        <v>#REF!</v>
      </c>
      <c r="Q284" s="67" t="e">
        <f t="shared" si="37"/>
        <v>#REF!</v>
      </c>
      <c r="R284" s="68" t="e">
        <f t="shared" si="38"/>
        <v>#REF!</v>
      </c>
      <c r="S284" s="68" t="e">
        <f t="shared" si="39"/>
        <v>#REF!</v>
      </c>
      <c r="T284" s="69">
        <v>0.04</v>
      </c>
      <c r="U284" s="70" t="e">
        <f>ROUND((((#REF!*T284)/360)*S284)/0.05,0)*0.05</f>
        <v>#REF!</v>
      </c>
    </row>
    <row r="285" spans="3:21">
      <c r="C285" s="65">
        <v>2000</v>
      </c>
      <c r="D285" s="66" t="e">
        <f>IF(#REF!&lt;36526,36526,IF(#REF!&gt;36891,0,#REF!))</f>
        <v>#REF!</v>
      </c>
      <c r="E285" s="67" t="e">
        <f t="shared" si="32"/>
        <v>#REF!</v>
      </c>
      <c r="F285" s="66" t="e">
        <f>IF(#REF!&gt;36891,36891,IF(#REF!&lt;36526,0,#REF!))</f>
        <v>#REF!</v>
      </c>
      <c r="G285" s="67" t="e">
        <f t="shared" si="33"/>
        <v>#REF!</v>
      </c>
      <c r="H285" s="68" t="e">
        <f t="shared" si="34"/>
        <v>#REF!</v>
      </c>
      <c r="I285" s="68" t="e">
        <f t="shared" si="35"/>
        <v>#REF!</v>
      </c>
      <c r="J285" s="69">
        <v>0.04</v>
      </c>
      <c r="K285" s="70" t="e">
        <f>ROUND((((#REF!*J285)/360)*I285)/0.05,0)*0.05</f>
        <v>#REF!</v>
      </c>
      <c r="M285" s="65">
        <v>2000</v>
      </c>
      <c r="N285" s="66" t="e">
        <f>IF(#REF!&lt;36526,36526,IF(#REF!&gt;36891,0,#REF!))</f>
        <v>#REF!</v>
      </c>
      <c r="O285" s="67" t="e">
        <f t="shared" si="36"/>
        <v>#REF!</v>
      </c>
      <c r="P285" s="66" t="e">
        <f>IF(#REF!&gt;36891,36891,IF(#REF!&lt;36526,0,#REF!))</f>
        <v>#REF!</v>
      </c>
      <c r="Q285" s="67" t="e">
        <f t="shared" si="37"/>
        <v>#REF!</v>
      </c>
      <c r="R285" s="68" t="e">
        <f t="shared" si="38"/>
        <v>#REF!</v>
      </c>
      <c r="S285" s="68" t="e">
        <f t="shared" si="39"/>
        <v>#REF!</v>
      </c>
      <c r="T285" s="69">
        <v>0.04</v>
      </c>
      <c r="U285" s="70" t="e">
        <f>ROUND((((#REF!*T285)/360)*S285)/0.05,0)*0.05</f>
        <v>#REF!</v>
      </c>
    </row>
    <row r="286" spans="3:21">
      <c r="C286" s="65">
        <v>2001</v>
      </c>
      <c r="D286" s="66" t="e">
        <f>IF(#REF!&lt;36892,36892,IF(#REF!&gt;37256,0,#REF!))</f>
        <v>#REF!</v>
      </c>
      <c r="E286" s="67" t="e">
        <f t="shared" si="32"/>
        <v>#REF!</v>
      </c>
      <c r="F286" s="66" t="e">
        <f>IF(#REF!&gt;37256,37256,IF(#REF!&lt;36892,0,#REF!))</f>
        <v>#REF!</v>
      </c>
      <c r="G286" s="67" t="e">
        <f t="shared" si="33"/>
        <v>#REF!</v>
      </c>
      <c r="H286" s="68" t="e">
        <f t="shared" si="34"/>
        <v>#REF!</v>
      </c>
      <c r="I286" s="68" t="e">
        <f t="shared" si="35"/>
        <v>#REF!</v>
      </c>
      <c r="J286" s="69">
        <v>4.4999999999999998E-2</v>
      </c>
      <c r="K286" s="70" t="e">
        <f>ROUND((((#REF!*J286)/360)*I286)/0.05,0)*0.05</f>
        <v>#REF!</v>
      </c>
      <c r="M286" s="65">
        <v>2001</v>
      </c>
      <c r="N286" s="66" t="e">
        <f>IF(#REF!&lt;36892,36892,IF(#REF!&gt;37256,0,#REF!))</f>
        <v>#REF!</v>
      </c>
      <c r="O286" s="67" t="e">
        <f t="shared" si="36"/>
        <v>#REF!</v>
      </c>
      <c r="P286" s="66" t="e">
        <f>IF(#REF!&gt;37256,37256,IF(#REF!&lt;36892,0,#REF!))</f>
        <v>#REF!</v>
      </c>
      <c r="Q286" s="67" t="e">
        <f t="shared" si="37"/>
        <v>#REF!</v>
      </c>
      <c r="R286" s="68" t="e">
        <f t="shared" si="38"/>
        <v>#REF!</v>
      </c>
      <c r="S286" s="68" t="e">
        <f t="shared" si="39"/>
        <v>#REF!</v>
      </c>
      <c r="T286" s="69">
        <v>4.4999999999999998E-2</v>
      </c>
      <c r="U286" s="70" t="e">
        <f>ROUND((((#REF!*T286)/360)*S286)/0.05,0)*0.05</f>
        <v>#REF!</v>
      </c>
    </row>
    <row r="287" spans="3:21">
      <c r="C287" s="65">
        <v>2002</v>
      </c>
      <c r="D287" s="66" t="e">
        <f>IF(#REF!&lt;37257,37257,IF(#REF!&gt;37621,0,#REF!))</f>
        <v>#REF!</v>
      </c>
      <c r="E287" s="67" t="e">
        <f t="shared" si="32"/>
        <v>#REF!</v>
      </c>
      <c r="F287" s="66" t="e">
        <f>IF(#REF!&gt;37621,37621,IF(#REF!&lt;37257,0,#REF!))</f>
        <v>#REF!</v>
      </c>
      <c r="G287" s="67" t="e">
        <f t="shared" si="33"/>
        <v>#REF!</v>
      </c>
      <c r="H287" s="68" t="e">
        <f t="shared" si="34"/>
        <v>#REF!</v>
      </c>
      <c r="I287" s="68" t="e">
        <f t="shared" si="35"/>
        <v>#REF!</v>
      </c>
      <c r="J287" s="69">
        <v>0.04</v>
      </c>
      <c r="K287" s="70" t="e">
        <f>ROUND((((#REF!*J287)/360)*I287)/0.05,0)*0.05</f>
        <v>#REF!</v>
      </c>
      <c r="M287" s="65">
        <v>2002</v>
      </c>
      <c r="N287" s="66" t="e">
        <f>IF(#REF!&lt;37257,37257,IF(#REF!&gt;37621,0,#REF!))</f>
        <v>#REF!</v>
      </c>
      <c r="O287" s="67" t="e">
        <f t="shared" si="36"/>
        <v>#REF!</v>
      </c>
      <c r="P287" s="66" t="e">
        <f>IF(#REF!&gt;37621,37621,IF(#REF!&lt;37257,0,#REF!))</f>
        <v>#REF!</v>
      </c>
      <c r="Q287" s="67" t="e">
        <f t="shared" si="37"/>
        <v>#REF!</v>
      </c>
      <c r="R287" s="68" t="e">
        <f t="shared" si="38"/>
        <v>#REF!</v>
      </c>
      <c r="S287" s="68" t="e">
        <f t="shared" si="39"/>
        <v>#REF!</v>
      </c>
      <c r="T287" s="69">
        <v>0.04</v>
      </c>
      <c r="U287" s="70" t="e">
        <f>ROUND((((#REF!*T287)/360)*S287)/0.05,0)*0.05</f>
        <v>#REF!</v>
      </c>
    </row>
    <row r="288" spans="3:21">
      <c r="C288" s="71">
        <v>2003</v>
      </c>
      <c r="D288" s="66" t="e">
        <f>IF(#REF!&lt;37622,37622,IF(#REF!&gt;37986,0,#REF!))</f>
        <v>#REF!</v>
      </c>
      <c r="E288" s="67" t="e">
        <f t="shared" si="32"/>
        <v>#REF!</v>
      </c>
      <c r="F288" s="66" t="e">
        <f>IF(#REF!&gt;37986,37986,IF(#REF!&lt;37622,0,#REF!))</f>
        <v>#REF!</v>
      </c>
      <c r="G288" s="67" t="e">
        <f t="shared" si="33"/>
        <v>#REF!</v>
      </c>
      <c r="H288" s="68" t="e">
        <f t="shared" si="34"/>
        <v>#REF!</v>
      </c>
      <c r="I288" s="68" t="e">
        <f t="shared" si="35"/>
        <v>#REF!</v>
      </c>
      <c r="J288" s="69">
        <v>0.04</v>
      </c>
      <c r="K288" s="70" t="e">
        <f>ROUND((((#REF!*J288)/360)*I288)/0.05,0)*0.05</f>
        <v>#REF!</v>
      </c>
      <c r="M288" s="71">
        <v>2003</v>
      </c>
      <c r="N288" s="66" t="e">
        <f>IF(#REF!&lt;37622,37622,IF(#REF!&gt;37986,0,#REF!))</f>
        <v>#REF!</v>
      </c>
      <c r="O288" s="67" t="e">
        <f t="shared" si="36"/>
        <v>#REF!</v>
      </c>
      <c r="P288" s="66" t="e">
        <f>IF(#REF!&gt;37986,37986,IF(#REF!&lt;37622,0,#REF!))</f>
        <v>#REF!</v>
      </c>
      <c r="Q288" s="67" t="e">
        <f t="shared" si="37"/>
        <v>#REF!</v>
      </c>
      <c r="R288" s="68" t="e">
        <f t="shared" si="38"/>
        <v>#REF!</v>
      </c>
      <c r="S288" s="68" t="e">
        <f t="shared" si="39"/>
        <v>#REF!</v>
      </c>
      <c r="T288" s="69">
        <v>0.04</v>
      </c>
      <c r="U288" s="70" t="e">
        <f>ROUND((((#REF!*T288)/360)*S288)/0.05,0)*0.05</f>
        <v>#REF!</v>
      </c>
    </row>
    <row r="289" spans="3:21">
      <c r="C289" s="71">
        <v>2004</v>
      </c>
      <c r="D289" s="66" t="e">
        <f>IF(#REF!&lt;37987,37987,IF(#REF!&gt;38352,0,#REF!))</f>
        <v>#REF!</v>
      </c>
      <c r="E289" s="67" t="e">
        <f t="shared" si="32"/>
        <v>#REF!</v>
      </c>
      <c r="F289" s="66" t="e">
        <f>IF(#REF!&gt;38352,38352,IF(#REF!&lt;37987,0,#REF!))</f>
        <v>#REF!</v>
      </c>
      <c r="G289" s="67" t="e">
        <f t="shared" si="33"/>
        <v>#REF!</v>
      </c>
      <c r="H289" s="68" t="e">
        <f t="shared" si="34"/>
        <v>#REF!</v>
      </c>
      <c r="I289" s="68" t="e">
        <f t="shared" si="35"/>
        <v>#REF!</v>
      </c>
      <c r="J289" s="69">
        <v>3.5000000000000003E-2</v>
      </c>
      <c r="K289" s="70" t="e">
        <f>ROUND((((#REF!*J289)/360)*I289)/0.05,0)*0.05</f>
        <v>#REF!</v>
      </c>
      <c r="M289" s="71">
        <v>2004</v>
      </c>
      <c r="N289" s="66" t="e">
        <f>IF(#REF!&lt;37987,37987,IF(#REF!&gt;38352,0,#REF!))</f>
        <v>#REF!</v>
      </c>
      <c r="O289" s="67" t="e">
        <f t="shared" si="36"/>
        <v>#REF!</v>
      </c>
      <c r="P289" s="66" t="e">
        <f>IF(#REF!&gt;38352,38352,IF(#REF!&lt;37987,0,#REF!))</f>
        <v>#REF!</v>
      </c>
      <c r="Q289" s="67" t="e">
        <f t="shared" si="37"/>
        <v>#REF!</v>
      </c>
      <c r="R289" s="68" t="e">
        <f t="shared" si="38"/>
        <v>#REF!</v>
      </c>
      <c r="S289" s="68" t="e">
        <f t="shared" si="39"/>
        <v>#REF!</v>
      </c>
      <c r="T289" s="69">
        <v>3.5000000000000003E-2</v>
      </c>
      <c r="U289" s="70" t="e">
        <f>ROUND((((#REF!*T289)/360)*S289)/0.05,0)*0.05</f>
        <v>#REF!</v>
      </c>
    </row>
    <row r="290" spans="3:21">
      <c r="C290" s="71">
        <v>2005</v>
      </c>
      <c r="D290" s="66" t="e">
        <f>IF(#REF!&lt;38353,38353,IF(#REF!&gt;38717,0,#REF!))</f>
        <v>#REF!</v>
      </c>
      <c r="E290" s="67" t="e">
        <f t="shared" si="32"/>
        <v>#REF!</v>
      </c>
      <c r="F290" s="66" t="e">
        <f>IF(#REF!&gt;38717,38717,IF(#REF!&lt;38353,0,#REF!))</f>
        <v>#REF!</v>
      </c>
      <c r="G290" s="67" t="e">
        <f t="shared" si="33"/>
        <v>#REF!</v>
      </c>
      <c r="H290" s="68" t="e">
        <f t="shared" si="34"/>
        <v>#REF!</v>
      </c>
      <c r="I290" s="68" t="e">
        <f t="shared" si="35"/>
        <v>#REF!</v>
      </c>
      <c r="J290" s="69">
        <v>3.5000000000000003E-2</v>
      </c>
      <c r="K290" s="70" t="e">
        <f>ROUND((((#REF!*J290)/360)*I290)/0.05,0)*0.05</f>
        <v>#REF!</v>
      </c>
      <c r="M290" s="71">
        <v>2005</v>
      </c>
      <c r="N290" s="66" t="e">
        <f>IF(#REF!&lt;38353,38353,IF(#REF!&gt;38717,0,#REF!))</f>
        <v>#REF!</v>
      </c>
      <c r="O290" s="67" t="e">
        <f t="shared" si="36"/>
        <v>#REF!</v>
      </c>
      <c r="P290" s="66" t="e">
        <f>IF(#REF!&gt;38717,38717,IF(#REF!&lt;38353,0,#REF!))</f>
        <v>#REF!</v>
      </c>
      <c r="Q290" s="67" t="e">
        <f t="shared" si="37"/>
        <v>#REF!</v>
      </c>
      <c r="R290" s="68" t="e">
        <f t="shared" si="38"/>
        <v>#REF!</v>
      </c>
      <c r="S290" s="68" t="e">
        <f t="shared" si="39"/>
        <v>#REF!</v>
      </c>
      <c r="T290" s="69">
        <v>3.5000000000000003E-2</v>
      </c>
      <c r="U290" s="70" t="e">
        <f>ROUND((((#REF!*T290)/360)*S290)/0.05,0)*0.05</f>
        <v>#REF!</v>
      </c>
    </row>
    <row r="291" spans="3:21">
      <c r="C291" s="71">
        <v>2006</v>
      </c>
      <c r="D291" s="66" t="e">
        <f>IF(#REF!&lt;38718,38718,IF(#REF!&gt;39082,0,#REF!))</f>
        <v>#REF!</v>
      </c>
      <c r="E291" s="67" t="e">
        <f t="shared" si="32"/>
        <v>#REF!</v>
      </c>
      <c r="F291" s="66" t="e">
        <f>IF(#REF!&gt;39082,39082,IF(#REF!&lt;38718,0,#REF!))</f>
        <v>#REF!</v>
      </c>
      <c r="G291" s="67" t="e">
        <f t="shared" si="33"/>
        <v>#REF!</v>
      </c>
      <c r="H291" s="68" t="e">
        <f t="shared" si="34"/>
        <v>#REF!</v>
      </c>
      <c r="I291" s="68" t="e">
        <f t="shared" si="35"/>
        <v>#REF!</v>
      </c>
      <c r="J291" s="69">
        <v>3.5000000000000003E-2</v>
      </c>
      <c r="K291" s="70" t="e">
        <f>ROUND((((#REF!*J291)/360)*I291)/0.05,0)*0.05</f>
        <v>#REF!</v>
      </c>
      <c r="M291" s="71">
        <v>2006</v>
      </c>
      <c r="N291" s="66" t="e">
        <f>IF(#REF!&lt;38718,38718,IF(#REF!&gt;39082,0,#REF!))</f>
        <v>#REF!</v>
      </c>
      <c r="O291" s="67" t="e">
        <f t="shared" si="36"/>
        <v>#REF!</v>
      </c>
      <c r="P291" s="66" t="e">
        <f>IF(#REF!&gt;39082,39082,IF(#REF!&lt;38718,0,#REF!))</f>
        <v>#REF!</v>
      </c>
      <c r="Q291" s="67" t="e">
        <f t="shared" si="37"/>
        <v>#REF!</v>
      </c>
      <c r="R291" s="68" t="e">
        <f t="shared" si="38"/>
        <v>#REF!</v>
      </c>
      <c r="S291" s="68" t="e">
        <f t="shared" si="39"/>
        <v>#REF!</v>
      </c>
      <c r="T291" s="69">
        <v>3.5000000000000003E-2</v>
      </c>
      <c r="U291" s="70" t="e">
        <f>ROUND((((#REF!*T291)/360)*S291)/0.05,0)*0.05</f>
        <v>#REF!</v>
      </c>
    </row>
    <row r="292" spans="3:21">
      <c r="C292" s="71">
        <v>2007</v>
      </c>
      <c r="D292" s="66" t="e">
        <f>IF(#REF!&lt;39083,39083,IF(#REF!&gt;39447,0,#REF!))</f>
        <v>#REF!</v>
      </c>
      <c r="E292" s="67" t="e">
        <f t="shared" si="32"/>
        <v>#REF!</v>
      </c>
      <c r="F292" s="66" t="e">
        <f>IF(#REF!&gt;39447,39447,IF(#REF!&lt;39083,0,#REF!))</f>
        <v>#REF!</v>
      </c>
      <c r="G292" s="67" t="e">
        <f t="shared" si="33"/>
        <v>#REF!</v>
      </c>
      <c r="H292" s="68" t="e">
        <f t="shared" si="34"/>
        <v>#REF!</v>
      </c>
      <c r="I292" s="68" t="e">
        <f t="shared" si="35"/>
        <v>#REF!</v>
      </c>
      <c r="J292" s="69">
        <v>3.5000000000000003E-2</v>
      </c>
      <c r="K292" s="70" t="e">
        <f>ROUND((((#REF!*J292)/360)*I292)/0.05,0)*0.05</f>
        <v>#REF!</v>
      </c>
      <c r="M292" s="71">
        <v>2007</v>
      </c>
      <c r="N292" s="66" t="e">
        <f>IF(#REF!&lt;39083,39083,IF(#REF!&gt;39447,0,#REF!))</f>
        <v>#REF!</v>
      </c>
      <c r="O292" s="67" t="e">
        <f t="shared" si="36"/>
        <v>#REF!</v>
      </c>
      <c r="P292" s="66" t="e">
        <f>IF(#REF!&gt;39447,39447,IF(#REF!&lt;39083,0,#REF!))</f>
        <v>#REF!</v>
      </c>
      <c r="Q292" s="67" t="e">
        <f t="shared" si="37"/>
        <v>#REF!</v>
      </c>
      <c r="R292" s="68" t="e">
        <f t="shared" si="38"/>
        <v>#REF!</v>
      </c>
      <c r="S292" s="68" t="e">
        <f t="shared" si="39"/>
        <v>#REF!</v>
      </c>
      <c r="T292" s="69">
        <v>3.5000000000000003E-2</v>
      </c>
      <c r="U292" s="70" t="e">
        <f>ROUND((((#REF!*T292)/360)*S292)/0.05,0)*0.05</f>
        <v>#REF!</v>
      </c>
    </row>
    <row r="293" spans="3:21">
      <c r="C293" s="71">
        <v>2008</v>
      </c>
      <c r="D293" s="66" t="e">
        <f>IF(#REF!&lt;39448,39448,IF(#REF!&gt;39813,0,#REF!))</f>
        <v>#REF!</v>
      </c>
      <c r="E293" s="67" t="e">
        <f t="shared" si="32"/>
        <v>#REF!</v>
      </c>
      <c r="F293" s="66" t="e">
        <f>IF(#REF!&gt;39813,39813,IF(#REF!&lt;39448,0,#REF!))</f>
        <v>#REF!</v>
      </c>
      <c r="G293" s="67" t="e">
        <f t="shared" si="33"/>
        <v>#REF!</v>
      </c>
      <c r="H293" s="68" t="e">
        <f t="shared" si="34"/>
        <v>#REF!</v>
      </c>
      <c r="I293" s="68" t="e">
        <f t="shared" si="35"/>
        <v>#REF!</v>
      </c>
      <c r="J293" s="69">
        <v>0.04</v>
      </c>
      <c r="K293" s="70" t="e">
        <f>ROUND((((#REF!*J293)/360)*I293)/0.05,0)*0.05</f>
        <v>#REF!</v>
      </c>
      <c r="M293" s="71">
        <v>2008</v>
      </c>
      <c r="N293" s="66" t="e">
        <f>IF(#REF!&lt;39448,39448,IF(#REF!&gt;39813,0,#REF!))</f>
        <v>#REF!</v>
      </c>
      <c r="O293" s="67" t="e">
        <f t="shared" si="36"/>
        <v>#REF!</v>
      </c>
      <c r="P293" s="66" t="e">
        <f>IF(#REF!&gt;39813,39813,IF(#REF!&lt;39448,0,#REF!))</f>
        <v>#REF!</v>
      </c>
      <c r="Q293" s="67" t="e">
        <f t="shared" si="37"/>
        <v>#REF!</v>
      </c>
      <c r="R293" s="68" t="e">
        <f t="shared" si="38"/>
        <v>#REF!</v>
      </c>
      <c r="S293" s="68" t="e">
        <f t="shared" si="39"/>
        <v>#REF!</v>
      </c>
      <c r="T293" s="69">
        <v>0.04</v>
      </c>
      <c r="U293" s="70" t="e">
        <f>ROUND((((#REF!*T293)/360)*S293)/0.05,0)*0.05</f>
        <v>#REF!</v>
      </c>
    </row>
    <row r="294" spans="3:21">
      <c r="C294" s="71">
        <v>2009</v>
      </c>
      <c r="D294" s="66" t="e">
        <f>IF(#REF!&lt;39814,39814,IF(#REF!&gt;40178,0,#REF!))</f>
        <v>#REF!</v>
      </c>
      <c r="E294" s="67" t="e">
        <f t="shared" si="32"/>
        <v>#REF!</v>
      </c>
      <c r="F294" s="66" t="e">
        <f>IF(#REF!&gt;40178,40178,IF(#REF!&lt;39814,0,#REF!))</f>
        <v>#REF!</v>
      </c>
      <c r="G294" s="67" t="e">
        <f t="shared" si="33"/>
        <v>#REF!</v>
      </c>
      <c r="H294" s="68" t="e">
        <f t="shared" si="34"/>
        <v>#REF!</v>
      </c>
      <c r="I294" s="68" t="e">
        <f t="shared" si="35"/>
        <v>#REF!</v>
      </c>
      <c r="J294" s="69">
        <v>0.04</v>
      </c>
      <c r="K294" s="70" t="e">
        <f>ROUND((((#REF!*J294)/360)*I294)/0.05,0)*0.05</f>
        <v>#REF!</v>
      </c>
      <c r="M294" s="71">
        <v>2009</v>
      </c>
      <c r="N294" s="66" t="e">
        <f>IF(#REF!&lt;39814,39814,IF(#REF!&gt;40178,0,#REF!))</f>
        <v>#REF!</v>
      </c>
      <c r="O294" s="67" t="e">
        <f t="shared" si="36"/>
        <v>#REF!</v>
      </c>
      <c r="P294" s="66" t="e">
        <f>IF(#REF!&gt;40178,40178,IF(#REF!&lt;39814,0,#REF!))</f>
        <v>#REF!</v>
      </c>
      <c r="Q294" s="67" t="e">
        <f t="shared" si="37"/>
        <v>#REF!</v>
      </c>
      <c r="R294" s="68" t="e">
        <f t="shared" si="38"/>
        <v>#REF!</v>
      </c>
      <c r="S294" s="68" t="e">
        <f t="shared" si="39"/>
        <v>#REF!</v>
      </c>
      <c r="T294" s="69">
        <v>0.04</v>
      </c>
      <c r="U294" s="70" t="e">
        <f>ROUND((((#REF!*T294)/360)*S294)/0.05,0)*0.05</f>
        <v>#REF!</v>
      </c>
    </row>
    <row r="295" spans="3:21">
      <c r="C295" s="71">
        <v>2010</v>
      </c>
      <c r="D295" s="66" t="e">
        <f>IF(#REF!&lt;40179,40179,IF(#REF!&gt;40543,0,#REF!))</f>
        <v>#REF!</v>
      </c>
      <c r="E295" s="67" t="e">
        <f t="shared" si="32"/>
        <v>#REF!</v>
      </c>
      <c r="F295" s="66" t="e">
        <f>IF(#REF!&gt;40543,40543,IF(#REF!&lt;40179,0,#REF!))</f>
        <v>#REF!</v>
      </c>
      <c r="G295" s="67" t="e">
        <f t="shared" si="33"/>
        <v>#REF!</v>
      </c>
      <c r="H295" s="68" t="e">
        <f t="shared" si="34"/>
        <v>#REF!</v>
      </c>
      <c r="I295" s="68" t="e">
        <f t="shared" si="35"/>
        <v>#REF!</v>
      </c>
      <c r="J295" s="69">
        <v>3.5000000000000003E-2</v>
      </c>
      <c r="K295" s="70" t="e">
        <f>ROUND((((#REF!*J295)/360)*I295)/0.05,0)*0.05</f>
        <v>#REF!</v>
      </c>
      <c r="M295" s="71">
        <v>2010</v>
      </c>
      <c r="N295" s="66" t="e">
        <f>IF(#REF!&lt;40179,40179,IF(#REF!&gt;40543,0,#REF!))</f>
        <v>#REF!</v>
      </c>
      <c r="O295" s="67" t="e">
        <f t="shared" si="36"/>
        <v>#REF!</v>
      </c>
      <c r="P295" s="66" t="e">
        <f>IF(#REF!&gt;40543,40543,IF(#REF!&lt;40179,0,#REF!))</f>
        <v>#REF!</v>
      </c>
      <c r="Q295" s="67" t="e">
        <f t="shared" si="37"/>
        <v>#REF!</v>
      </c>
      <c r="R295" s="68" t="e">
        <f t="shared" si="38"/>
        <v>#REF!</v>
      </c>
      <c r="S295" s="68" t="e">
        <f t="shared" si="39"/>
        <v>#REF!</v>
      </c>
      <c r="T295" s="69">
        <v>3.5000000000000003E-2</v>
      </c>
      <c r="U295" s="70" t="e">
        <f>ROUND((((#REF!*T295)/360)*S295)/0.05,0)*0.05</f>
        <v>#REF!</v>
      </c>
    </row>
    <row r="296" spans="3:21">
      <c r="C296" s="71">
        <v>2011</v>
      </c>
      <c r="D296" s="66" t="e">
        <f>IF(#REF!&lt;40544,40544,IF(#REF!&gt;40908,0,#REF!))</f>
        <v>#REF!</v>
      </c>
      <c r="E296" s="67" t="e">
        <f t="shared" si="32"/>
        <v>#REF!</v>
      </c>
      <c r="F296" s="66" t="e">
        <f>IF(#REF!&gt;40908,40908,IF(#REF!&lt;40544,0,#REF!))</f>
        <v>#REF!</v>
      </c>
      <c r="G296" s="67" t="e">
        <f t="shared" si="33"/>
        <v>#REF!</v>
      </c>
      <c r="H296" s="68" t="e">
        <f t="shared" si="34"/>
        <v>#REF!</v>
      </c>
      <c r="I296" s="68" t="e">
        <f t="shared" si="35"/>
        <v>#REF!</v>
      </c>
      <c r="J296" s="69">
        <v>3.5000000000000003E-2</v>
      </c>
      <c r="K296" s="70" t="e">
        <f>ROUND((((#REF!*J296)/360)*I296)/0.05,0)*0.05</f>
        <v>#REF!</v>
      </c>
      <c r="M296" s="71">
        <v>2011</v>
      </c>
      <c r="N296" s="66" t="e">
        <f>IF(#REF!&lt;40544,40544,IF(#REF!&gt;40908,0,#REF!))</f>
        <v>#REF!</v>
      </c>
      <c r="O296" s="67" t="e">
        <f t="shared" si="36"/>
        <v>#REF!</v>
      </c>
      <c r="P296" s="66" t="e">
        <f>IF(#REF!&gt;40908,40908,IF(#REF!&lt;40544,0,#REF!))</f>
        <v>#REF!</v>
      </c>
      <c r="Q296" s="67" t="e">
        <f t="shared" si="37"/>
        <v>#REF!</v>
      </c>
      <c r="R296" s="68" t="e">
        <f t="shared" si="38"/>
        <v>#REF!</v>
      </c>
      <c r="S296" s="68" t="e">
        <f t="shared" si="39"/>
        <v>#REF!</v>
      </c>
      <c r="T296" s="69">
        <v>3.5000000000000003E-2</v>
      </c>
      <c r="U296" s="70" t="e">
        <f>ROUND((((#REF!*T296)/360)*S296)/0.05,0)*0.05</f>
        <v>#REF!</v>
      </c>
    </row>
    <row r="297" spans="3:21">
      <c r="C297" s="71">
        <v>2012</v>
      </c>
      <c r="D297" s="66" t="e">
        <f>IF(#REF!&lt;40909,40909,IF(#REF!&gt;41274,0,#REF!))</f>
        <v>#REF!</v>
      </c>
      <c r="E297" s="67" t="e">
        <f t="shared" si="32"/>
        <v>#REF!</v>
      </c>
      <c r="F297" s="66" t="e">
        <f>IF(#REF!&gt;41274,41274,IF(#REF!&lt;40909,0,#REF!))</f>
        <v>#REF!</v>
      </c>
      <c r="G297" s="67" t="e">
        <f t="shared" si="33"/>
        <v>#REF!</v>
      </c>
      <c r="H297" s="68" t="e">
        <f t="shared" si="34"/>
        <v>#REF!</v>
      </c>
      <c r="I297" s="68" t="e">
        <f t="shared" si="35"/>
        <v>#REF!</v>
      </c>
      <c r="J297" s="69">
        <v>0.03</v>
      </c>
      <c r="K297" s="70" t="e">
        <f>ROUND((((#REF!*J297)/360)*I297)/0.05,0)*0.05</f>
        <v>#REF!</v>
      </c>
      <c r="M297" s="71">
        <v>2012</v>
      </c>
      <c r="N297" s="66" t="e">
        <f>IF(#REF!&lt;40909,40909,IF(#REF!&gt;41274,0,#REF!))</f>
        <v>#REF!</v>
      </c>
      <c r="O297" s="67" t="e">
        <f t="shared" si="36"/>
        <v>#REF!</v>
      </c>
      <c r="P297" s="66" t="e">
        <f>IF(#REF!&gt;41274,41274,IF(#REF!&lt;40909,0,#REF!))</f>
        <v>#REF!</v>
      </c>
      <c r="Q297" s="67" t="e">
        <f t="shared" si="37"/>
        <v>#REF!</v>
      </c>
      <c r="R297" s="68" t="e">
        <f t="shared" si="38"/>
        <v>#REF!</v>
      </c>
      <c r="S297" s="68" t="e">
        <f t="shared" si="39"/>
        <v>#REF!</v>
      </c>
      <c r="T297" s="69">
        <v>0.03</v>
      </c>
      <c r="U297" s="70" t="e">
        <f>ROUND((((#REF!*T297)/360)*S297)/0.05,0)*0.05</f>
        <v>#REF!</v>
      </c>
    </row>
    <row r="298" spans="3:21">
      <c r="C298" s="71">
        <v>2013</v>
      </c>
      <c r="D298" s="66" t="e">
        <f>IF(#REF!&lt;41275,41275,IF(#REF!&gt;41639,0,#REF!))</f>
        <v>#REF!</v>
      </c>
      <c r="E298" s="67" t="e">
        <f t="shared" si="32"/>
        <v>#REF!</v>
      </c>
      <c r="F298" s="66" t="e">
        <f>IF(#REF!&gt;41639,41639,IF(#REF!&lt;41275,0,#REF!))</f>
        <v>#REF!</v>
      </c>
      <c r="G298" s="67" t="e">
        <f t="shared" si="33"/>
        <v>#REF!</v>
      </c>
      <c r="H298" s="68" t="e">
        <f t="shared" si="34"/>
        <v>#REF!</v>
      </c>
      <c r="I298" s="68" t="e">
        <f t="shared" si="35"/>
        <v>#REF!</v>
      </c>
      <c r="J298" s="69">
        <v>0</v>
      </c>
      <c r="K298" s="70" t="e">
        <f>ROUND((((#REF!*J298)/360)*I298)/0.05,0)*0.05</f>
        <v>#REF!</v>
      </c>
      <c r="M298" s="71">
        <v>2013</v>
      </c>
      <c r="N298" s="66" t="e">
        <f>IF(#REF!&lt;41275,41275,IF(#REF!&gt;41639,0,#REF!))</f>
        <v>#REF!</v>
      </c>
      <c r="O298" s="67" t="e">
        <f t="shared" si="36"/>
        <v>#REF!</v>
      </c>
      <c r="P298" s="66" t="e">
        <f>IF(#REF!&gt;41639,41639,IF(#REF!&lt;41275,0,#REF!))</f>
        <v>#REF!</v>
      </c>
      <c r="Q298" s="67" t="e">
        <f t="shared" si="37"/>
        <v>#REF!</v>
      </c>
      <c r="R298" s="68" t="e">
        <f t="shared" si="38"/>
        <v>#REF!</v>
      </c>
      <c r="S298" s="68" t="e">
        <f t="shared" si="39"/>
        <v>#REF!</v>
      </c>
      <c r="T298" s="69">
        <v>0</v>
      </c>
      <c r="U298" s="70" t="e">
        <f>ROUND((((#REF!*T298)/360)*S298)/0.05,0)*0.05</f>
        <v>#REF!</v>
      </c>
    </row>
    <row r="299" spans="3:21">
      <c r="C299" s="71">
        <v>2014</v>
      </c>
      <c r="D299" s="66" t="e">
        <f>IF(#REF!&lt;41640,41640,IF(#REF!&gt;42004,0,#REF!))</f>
        <v>#REF!</v>
      </c>
      <c r="E299" s="67" t="e">
        <f t="shared" si="32"/>
        <v>#REF!</v>
      </c>
      <c r="F299" s="66" t="e">
        <f>IF(#REF!&gt;42004,42004,IF(#REF!&lt;41640,0,#REF!))</f>
        <v>#REF!</v>
      </c>
      <c r="G299" s="67" t="e">
        <f t="shared" si="33"/>
        <v>#REF!</v>
      </c>
      <c r="H299" s="68" t="e">
        <f t="shared" si="34"/>
        <v>#REF!</v>
      </c>
      <c r="I299" s="68" t="e">
        <f t="shared" si="35"/>
        <v>#REF!</v>
      </c>
      <c r="J299" s="69">
        <v>0</v>
      </c>
      <c r="K299" s="70" t="e">
        <f>ROUND((((#REF!*J299)/360)*I299)/0.05,0)*0.05</f>
        <v>#REF!</v>
      </c>
      <c r="M299" s="71">
        <v>2014</v>
      </c>
      <c r="N299" s="66" t="e">
        <f>IF(#REF!&lt;41640,41640,IF(#REF!&gt;42004,0,#REF!))</f>
        <v>#REF!</v>
      </c>
      <c r="O299" s="67" t="e">
        <f t="shared" si="36"/>
        <v>#REF!</v>
      </c>
      <c r="P299" s="66" t="e">
        <f>IF(#REF!&gt;42004,42004,IF(#REF!&lt;41640,0,#REF!))</f>
        <v>#REF!</v>
      </c>
      <c r="Q299" s="67" t="e">
        <f t="shared" si="37"/>
        <v>#REF!</v>
      </c>
      <c r="R299" s="68" t="e">
        <f t="shared" si="38"/>
        <v>#REF!</v>
      </c>
      <c r="S299" s="68" t="e">
        <f t="shared" si="39"/>
        <v>#REF!</v>
      </c>
      <c r="T299" s="69">
        <v>0</v>
      </c>
      <c r="U299" s="70" t="e">
        <f>ROUND((((#REF!*T299)/360)*S299)/0.05,0)*0.05</f>
        <v>#REF!</v>
      </c>
    </row>
    <row r="300" spans="3:21">
      <c r="C300" s="71">
        <v>2015</v>
      </c>
      <c r="D300" s="66" t="e">
        <f>IF(#REF!&lt;42005,42005,IF(#REF!&gt;42369,0,#REF!))</f>
        <v>#REF!</v>
      </c>
      <c r="E300" s="67" t="e">
        <f t="shared" si="32"/>
        <v>#REF!</v>
      </c>
      <c r="F300" s="66" t="e">
        <f>IF(#REF!&gt;42369,42369,IF(#REF!&lt;42005,0,#REF!))</f>
        <v>#REF!</v>
      </c>
      <c r="G300" s="67" t="e">
        <f t="shared" si="33"/>
        <v>#REF!</v>
      </c>
      <c r="H300" s="68" t="e">
        <f t="shared" si="34"/>
        <v>#REF!</v>
      </c>
      <c r="I300" s="68" t="e">
        <f t="shared" si="35"/>
        <v>#REF!</v>
      </c>
      <c r="J300" s="69">
        <v>0</v>
      </c>
      <c r="K300" s="70" t="e">
        <f>ROUND((((#REF!*J300)/360)*I300)/0.05,0)*0.05</f>
        <v>#REF!</v>
      </c>
      <c r="M300" s="71">
        <v>2015</v>
      </c>
      <c r="N300" s="66" t="e">
        <f>IF(#REF!&lt;42005,42005,IF(#REF!&gt;42369,0,#REF!))</f>
        <v>#REF!</v>
      </c>
      <c r="O300" s="67" t="e">
        <f t="shared" si="36"/>
        <v>#REF!</v>
      </c>
      <c r="P300" s="66" t="e">
        <f>IF(#REF!&gt;42369,42369,IF(#REF!&lt;42005,0,#REF!))</f>
        <v>#REF!</v>
      </c>
      <c r="Q300" s="67" t="e">
        <f t="shared" si="37"/>
        <v>#REF!</v>
      </c>
      <c r="R300" s="68" t="e">
        <f t="shared" si="38"/>
        <v>#REF!</v>
      </c>
      <c r="S300" s="68" t="e">
        <f t="shared" si="39"/>
        <v>#REF!</v>
      </c>
      <c r="T300" s="69">
        <v>0</v>
      </c>
      <c r="U300" s="70" t="e">
        <f>ROUND((((#REF!*T300)/360)*S300)/0.05,0)*0.05</f>
        <v>#REF!</v>
      </c>
    </row>
    <row r="301" spans="3:21">
      <c r="C301" s="71">
        <v>2016</v>
      </c>
      <c r="D301" s="66" t="e">
        <f>IF(#REF!&lt;42370,42370,IF(#REF!&gt;42735,0,#REF!))</f>
        <v>#REF!</v>
      </c>
      <c r="E301" s="67" t="e">
        <f t="shared" si="32"/>
        <v>#REF!</v>
      </c>
      <c r="F301" s="66" t="e">
        <f>IF(#REF!&gt;42735,42735,IF(#REF!&lt;42370,0,#REF!))</f>
        <v>#REF!</v>
      </c>
      <c r="G301" s="67" t="e">
        <f t="shared" si="33"/>
        <v>#REF!</v>
      </c>
      <c r="H301" s="68" t="e">
        <f t="shared" si="34"/>
        <v>#REF!</v>
      </c>
      <c r="I301" s="68" t="e">
        <f t="shared" si="35"/>
        <v>#REF!</v>
      </c>
      <c r="J301" s="69">
        <v>0</v>
      </c>
      <c r="K301" s="70" t="e">
        <f>ROUND((((#REF!*J301)/360)*I301)/0.05,0)*0.05</f>
        <v>#REF!</v>
      </c>
      <c r="M301" s="71">
        <v>2016</v>
      </c>
      <c r="N301" s="66" t="e">
        <f>IF(#REF!&lt;42370,42370,IF(#REF!&gt;42735,0,#REF!))</f>
        <v>#REF!</v>
      </c>
      <c r="O301" s="67" t="e">
        <f t="shared" si="36"/>
        <v>#REF!</v>
      </c>
      <c r="P301" s="66" t="e">
        <f>IF(#REF!&gt;42735,42735,IF(#REF!&lt;42370,0,#REF!))</f>
        <v>#REF!</v>
      </c>
      <c r="Q301" s="67" t="e">
        <f t="shared" si="37"/>
        <v>#REF!</v>
      </c>
      <c r="R301" s="68" t="e">
        <f t="shared" si="38"/>
        <v>#REF!</v>
      </c>
      <c r="S301" s="68" t="e">
        <f t="shared" si="39"/>
        <v>#REF!</v>
      </c>
      <c r="T301" s="69">
        <v>0</v>
      </c>
      <c r="U301" s="70" t="e">
        <f>ROUND((((#REF!*T301)/360)*S301)/0.05,0)*0.05</f>
        <v>#REF!</v>
      </c>
    </row>
    <row r="302" spans="3:21">
      <c r="C302" s="71">
        <v>2017</v>
      </c>
      <c r="D302" s="66" t="e">
        <f>IF(#REF!&lt;42736,42736,IF(#REF!&gt;43100,0,#REF!))</f>
        <v>#REF!</v>
      </c>
      <c r="E302" s="67" t="e">
        <f t="shared" si="32"/>
        <v>#REF!</v>
      </c>
      <c r="F302" s="66" t="e">
        <f>IF(#REF!&gt;43100,43100,IF(#REF!&lt;42736,0,#REF!))</f>
        <v>#REF!</v>
      </c>
      <c r="G302" s="67" t="e">
        <f t="shared" si="33"/>
        <v>#REF!</v>
      </c>
      <c r="H302" s="68" t="e">
        <f t="shared" si="34"/>
        <v>#REF!</v>
      </c>
      <c r="I302" s="68" t="e">
        <f t="shared" si="35"/>
        <v>#REF!</v>
      </c>
      <c r="J302" s="69">
        <v>0</v>
      </c>
      <c r="K302" s="70" t="e">
        <f>ROUND((((#REF!*J302)/360)*I302)/0.05,0)*0.05</f>
        <v>#REF!</v>
      </c>
      <c r="M302" s="71">
        <v>2017</v>
      </c>
      <c r="N302" s="66" t="e">
        <f>IF(#REF!&lt;42736,42736,IF(#REF!&gt;43100,0,#REF!))</f>
        <v>#REF!</v>
      </c>
      <c r="O302" s="67" t="e">
        <f t="shared" si="36"/>
        <v>#REF!</v>
      </c>
      <c r="P302" s="66" t="e">
        <f>IF(#REF!&gt;43100,43100,IF(#REF!&lt;42736,0,#REF!))</f>
        <v>#REF!</v>
      </c>
      <c r="Q302" s="67" t="e">
        <f t="shared" si="37"/>
        <v>#REF!</v>
      </c>
      <c r="R302" s="68" t="e">
        <f t="shared" si="38"/>
        <v>#REF!</v>
      </c>
      <c r="S302" s="68" t="e">
        <f t="shared" si="39"/>
        <v>#REF!</v>
      </c>
      <c r="T302" s="69">
        <v>0</v>
      </c>
      <c r="U302" s="70" t="e">
        <f>ROUND((((#REF!*T302)/360)*S302)/0.05,0)*0.05</f>
        <v>#REF!</v>
      </c>
    </row>
    <row r="303" spans="3:21">
      <c r="C303" s="71">
        <v>2018</v>
      </c>
      <c r="D303" s="66" t="e">
        <f>IF(#REF!&lt;43101,43101,IF(#REF!&gt;43465,0,#REF!))</f>
        <v>#REF!</v>
      </c>
      <c r="E303" s="67" t="e">
        <f t="shared" si="32"/>
        <v>#REF!</v>
      </c>
      <c r="F303" s="66" t="e">
        <f>IF(#REF!&gt;43465,43465,IF(#REF!&lt;43101,0,#REF!))</f>
        <v>#REF!</v>
      </c>
      <c r="G303" s="67" t="e">
        <f t="shared" si="33"/>
        <v>#REF!</v>
      </c>
      <c r="H303" s="68" t="e">
        <f t="shared" si="34"/>
        <v>#REF!</v>
      </c>
      <c r="I303" s="68" t="e">
        <f t="shared" si="35"/>
        <v>#REF!</v>
      </c>
      <c r="J303" s="69">
        <v>0</v>
      </c>
      <c r="K303" s="70" t="e">
        <f>ROUND((((#REF!*J303)/360)*I303)/0.05,0)*0.05</f>
        <v>#REF!</v>
      </c>
      <c r="M303" s="71">
        <v>2018</v>
      </c>
      <c r="N303" s="66" t="e">
        <f>IF(#REF!&lt;43101,43101,IF(#REF!&gt;43465,0,#REF!))</f>
        <v>#REF!</v>
      </c>
      <c r="O303" s="67" t="e">
        <f t="shared" si="36"/>
        <v>#REF!</v>
      </c>
      <c r="P303" s="66" t="e">
        <f>IF(#REF!&gt;43465,43465,IF(#REF!&lt;43101,0,#REF!))</f>
        <v>#REF!</v>
      </c>
      <c r="Q303" s="67" t="e">
        <f t="shared" si="37"/>
        <v>#REF!</v>
      </c>
      <c r="R303" s="68" t="e">
        <f t="shared" si="38"/>
        <v>#REF!</v>
      </c>
      <c r="S303" s="68" t="e">
        <f t="shared" si="39"/>
        <v>#REF!</v>
      </c>
      <c r="T303" s="69">
        <v>0</v>
      </c>
      <c r="U303" s="70" t="e">
        <f>ROUND((((#REF!*T303)/360)*S303)/0.05,0)*0.05</f>
        <v>#REF!</v>
      </c>
    </row>
    <row r="304" spans="3:21">
      <c r="C304" s="71">
        <v>2019</v>
      </c>
      <c r="D304" s="66" t="e">
        <f>IF(#REF!&lt;43466,43466,IF(#REF!&gt;43830,0,#REF!))</f>
        <v>#REF!</v>
      </c>
      <c r="E304" s="67" t="e">
        <f t="shared" si="32"/>
        <v>#REF!</v>
      </c>
      <c r="F304" s="66" t="e">
        <f>IF(#REF!&gt;43830,43830,IF(#REF!&lt;43466,0,#REF!))</f>
        <v>#REF!</v>
      </c>
      <c r="G304" s="67" t="e">
        <f t="shared" si="33"/>
        <v>#REF!</v>
      </c>
      <c r="H304" s="68" t="e">
        <f t="shared" si="34"/>
        <v>#REF!</v>
      </c>
      <c r="I304" s="68" t="e">
        <f t="shared" si="35"/>
        <v>#REF!</v>
      </c>
      <c r="J304" s="69">
        <v>0</v>
      </c>
      <c r="K304" s="70" t="e">
        <f>ROUND((((#REF!*J304)/360)*I304)/0.05,0)*0.05</f>
        <v>#REF!</v>
      </c>
      <c r="M304" s="71">
        <v>2019</v>
      </c>
      <c r="N304" s="66" t="e">
        <f>IF(#REF!&lt;43466,43466,IF(#REF!&gt;43830,0,#REF!))</f>
        <v>#REF!</v>
      </c>
      <c r="O304" s="67" t="e">
        <f t="shared" si="36"/>
        <v>#REF!</v>
      </c>
      <c r="P304" s="66" t="e">
        <f>IF(#REF!&gt;43830,43830,IF(#REF!&lt;43466,0,#REF!))</f>
        <v>#REF!</v>
      </c>
      <c r="Q304" s="67" t="e">
        <f t="shared" si="37"/>
        <v>#REF!</v>
      </c>
      <c r="R304" s="68" t="e">
        <f t="shared" si="38"/>
        <v>#REF!</v>
      </c>
      <c r="S304" s="68" t="e">
        <f t="shared" si="39"/>
        <v>#REF!</v>
      </c>
      <c r="T304" s="69">
        <v>0</v>
      </c>
      <c r="U304" s="70" t="e">
        <f>ROUND((((#REF!*T304)/360)*S304)/0.05,0)*0.05</f>
        <v>#REF!</v>
      </c>
    </row>
    <row r="305" spans="3:21">
      <c r="C305" s="71">
        <v>2020</v>
      </c>
      <c r="D305" s="66" t="e">
        <f>IF(#REF!&lt;43831,43831,IF(#REF!&gt;44196,0,#REF!))</f>
        <v>#REF!</v>
      </c>
      <c r="E305" s="67" t="e">
        <f t="shared" si="32"/>
        <v>#REF!</v>
      </c>
      <c r="F305" s="66" t="e">
        <f>IF(#REF!&gt;44196,44196,IF(#REF!&lt;43831,0,#REF!))</f>
        <v>#REF!</v>
      </c>
      <c r="G305" s="67" t="e">
        <f t="shared" si="33"/>
        <v>#REF!</v>
      </c>
      <c r="H305" s="68" t="e">
        <f t="shared" si="34"/>
        <v>#REF!</v>
      </c>
      <c r="I305" s="68" t="e">
        <f t="shared" si="35"/>
        <v>#REF!</v>
      </c>
      <c r="J305" s="69">
        <v>0</v>
      </c>
      <c r="K305" s="70" t="e">
        <f>ROUND((((#REF!*J305)/360)*I305)/0.05,0)*0.05</f>
        <v>#REF!</v>
      </c>
      <c r="M305" s="71">
        <v>2020</v>
      </c>
      <c r="N305" s="66" t="e">
        <f>IF(#REF!&lt;43831,43831,IF(#REF!&gt;44196,0,#REF!))</f>
        <v>#REF!</v>
      </c>
      <c r="O305" s="67" t="e">
        <f t="shared" si="36"/>
        <v>#REF!</v>
      </c>
      <c r="P305" s="66" t="e">
        <f>IF(#REF!&gt;44196,44196,IF(#REF!&lt;43831,0,#REF!))</f>
        <v>#REF!</v>
      </c>
      <c r="Q305" s="67" t="e">
        <f t="shared" si="37"/>
        <v>#REF!</v>
      </c>
      <c r="R305" s="68" t="e">
        <f t="shared" si="38"/>
        <v>#REF!</v>
      </c>
      <c r="S305" s="68" t="e">
        <f t="shared" si="39"/>
        <v>#REF!</v>
      </c>
      <c r="T305" s="69">
        <v>0</v>
      </c>
      <c r="U305" s="70" t="e">
        <f>ROUND((((#REF!*T305)/360)*S305)/0.05,0)*0.05</f>
        <v>#REF!</v>
      </c>
    </row>
    <row r="307" spans="3:21" hidden="1"/>
    <row r="308" spans="3:21" hidden="1"/>
    <row r="309" spans="3:21" hidden="1"/>
    <row r="310" spans="3:21" hidden="1"/>
    <row r="311" spans="3:21" hidden="1"/>
    <row r="312" spans="3:21" hidden="1"/>
    <row r="313" spans="3:21" hidden="1"/>
    <row r="314" spans="3:21" hidden="1"/>
    <row r="315" spans="3:21" hidden="1"/>
    <row r="316" spans="3:21" hidden="1"/>
    <row r="317" spans="3:21" hidden="1"/>
    <row r="318" spans="3:21" hidden="1"/>
    <row r="319" spans="3:21" hidden="1"/>
    <row r="320" spans="3:21" hidden="1"/>
    <row r="321" spans="3:11" hidden="1"/>
    <row r="322" spans="3:11" hidden="1"/>
    <row r="323" spans="3:11" hidden="1"/>
    <row r="324" spans="3:11" hidden="1"/>
    <row r="325" spans="3:11" hidden="1"/>
    <row r="326" spans="3:11" hidden="1"/>
    <row r="327" spans="3:11" hidden="1"/>
    <row r="329" spans="3:11">
      <c r="C329" s="146" t="s">
        <v>17</v>
      </c>
      <c r="D329" s="146"/>
      <c r="E329" s="146" t="s">
        <v>14</v>
      </c>
      <c r="F329" s="146"/>
      <c r="G329" s="146" t="s">
        <v>15</v>
      </c>
      <c r="H329" s="146"/>
      <c r="I329" s="146" t="s">
        <v>16</v>
      </c>
      <c r="J329" s="146"/>
    </row>
    <row r="330" spans="3:11" ht="14.25">
      <c r="C330" s="43" t="e">
        <f>ROUNDDOWN(#REF!/100,0)*100</f>
        <v>#REF!</v>
      </c>
      <c r="D330" s="44" t="e">
        <f>ROUNDDOWN(#REF!/100,0)*100</f>
        <v>#REF!</v>
      </c>
      <c r="E330" s="45"/>
      <c r="F330" s="45"/>
      <c r="G330" s="45"/>
      <c r="H330" s="45"/>
      <c r="I330" s="46"/>
      <c r="J330" s="46"/>
      <c r="K330" s="46"/>
    </row>
    <row r="331" spans="3:11" ht="14.25">
      <c r="C331" s="47" t="e">
        <f>IF((ROUND(IF(C330&lt;=0,0,IF(C330&lt;EB!$A$4,C330*EB!$B$3,IF(C330&lt;EB!$A$17,VLOOKUP(C330,EB!$A$4:'EB'!$D$17,4)+(C330-VLOOKUP(C330,EB!$A$4:'EB'!$D$17,1))*VLOOKUP(C330,EB!$A$4:'EB'!$D$17,2),C330*EB!$B$17)))/0.05,0)*0.05)&lt;=25,0,(ROUND(IF(C330&lt;=0,0,IF(C330&lt;EB!$A$4,C330*EB!$B$3,IF(C330&lt;EB!$A$17,VLOOKUP(C330,EB!$A$4:'EB'!$D$17,4)+(C330-VLOOKUP(C330,EB!$A$4:'EB'!$D$17,1))*VLOOKUP(C330,EB!$A$4:'EB'!$D$17,2),C330*EB!$B$17)))/0.05,0)*0.05))</f>
        <v>#REF!</v>
      </c>
      <c r="D331" s="47" t="e">
        <f>IF((ROUND(IF(C330&lt;=0,0,IF(C330&lt;EB!$F$4,C330*EB!$G$3,IF(C330&lt;EB!$F$14,VLOOKUP(C330,EB!$F$4:'EB'!$I$14,4)+(C330-VLOOKUP(C330,EB!$F$4:'EB'!$I$14,1))*VLOOKUP(C330,EB!$F$4:'EB'!$I$14,2),C330*EB!$G$14)))/0.05,0)*0.05)&lt;=25,0,(ROUND(IF(C330&lt;=0,0,IF(C330&lt;EB!$F$4,C330*EB!$G$3,IF(C330&lt;EB!$F$14,VLOOKUP(C330,EB!$F$4:'EB'!$I$14,4)+(C330-VLOOKUP(C330,EB!$F$4:'EB'!$I$14,1))*VLOOKUP(C330,EB!$F$4:'EB'!$I$14,2),C330*EB!$G$14)))/0.05,0)*0.05))</f>
        <v>#REF!</v>
      </c>
      <c r="E331" s="47" t="e">
        <f>IF((ROUND(IF(C330&lt;=0,0,IF(C330&lt;EB!$A$24,C330*EB!$B$23,IF(C330&lt;EB!$A$38,VLOOKUP(C330,EB!$A$24:'EB'!$D$38,4)+(C330-VLOOKUP(C330,EB!$A$24:'EB'!$D$38,1))*VLOOKUP(C330,EB!$A$24:'EB'!$D$38,2),C330*EB!$B$38)))/0.05,0)*0.05)&lt;=25,0,(ROUND(IF(C330&lt;=0,0,IF(C330&lt;EB!$A$24,C330*EB!$B$23,IF(C330&lt;EB!$A$38,VLOOKUP(C330,EB!$A$24:'EB'!$D$38,4)+(C330-VLOOKUP(C330,EB!$A$24:'EB'!$D$38,1))*VLOOKUP(C330,EB!$A$24:'EB'!$D$38,2),C330*EB!$B$38)))/0.05,0)*0.05))</f>
        <v>#REF!</v>
      </c>
      <c r="F331" s="47" t="e">
        <f>IF((ROUND(IF(C330&lt;=0,0,IF(C330&lt;EB!$F$24,C330*EB!$G$23,IF(C330&lt;EB!$F$34,VLOOKUP(C330,EB!$F$24:'EB'!$I$34,4)+(C330-VLOOKUP(C330,EB!$F$24:'EB'!$I$34,1))*VLOOKUP(C330,EB!$F$24:'EB'!$I$34,2),C330*EB!$G$34)))/0.05,0)*0.05)&lt;=25,0,(ROUND(IF(C330&lt;=0,0,IF(C330&lt;EB!$F$24,C330*EB!$G$23,IF(C330&lt;EB!$F$34,VLOOKUP(C330,EB!$F$24:'EB'!$I$34,4)+(C330-VLOOKUP(C330,EB!$F$24:'EB'!$I$34,1))*VLOOKUP(C330,EB!$F$24:'EB'!$I$34,2),C330*EB!$G$34)))/0.05,0)*0.05))</f>
        <v>#REF!</v>
      </c>
      <c r="G331" s="47" t="e">
        <f>IF((ROUND(IF(C330&lt;=0,0,IF(C330&lt;EB!$A$45,C330*EB!$B$44,IF(C330&lt;EB!$A$58,VLOOKUP(C330,EB!$A$45:'EB'!$D$58,4)+(C330-VLOOKUP(C330,EB!$A$45:'EB'!$D$58,1))*VLOOKUP(C330,EB!$A$45:'EB'!$D$58,2),C330*EB!$B$58)))/0.05,0)*0.05)&lt;=25,0,(ROUND(IF(C330&lt;=0,0,IF(C330&lt;EB!$A$45,C330*EB!$B$44,IF(C330&lt;EB!$A$58,VLOOKUP(C330,EB!$A$45:'EB'!$D$58,4)+(C330-VLOOKUP(C330,EB!$A$45:'EB'!$D$58,1))*VLOOKUP(C330,EB!$A$45:'EB'!$D$58,2),C330*EB!$B$58)))/0.05,0)*0.05))</f>
        <v>#REF!</v>
      </c>
      <c r="H331" s="47" t="e">
        <f>IF((ROUND(IF(C330&lt;=0,0,IF(C330&lt;EB!$F$45,C330*EB!$G$44,IF(C330&lt;EB!$F$55,VLOOKUP(C330,EB!$F$45:'EB'!$I$55,4)+(C330-VLOOKUP(C330,EB!$F$45:'EB'!$I$55,1))*VLOOKUP(C330,EB!$F$45:'EB'!$I$55,2),C330*EB!$G$55)))/0.05,0)*0.05)&lt;=25,0,(ROUND(IF(C330&lt;=0,0,IF(C330&lt;EB!$F$45,C330*EB!$G$44,IF(C330&lt;EB!$F$55,VLOOKUP(C330,EB!$F$45:'EB'!$I$55,4)+(C330-VLOOKUP(C330,EB!$F$45:'EB'!$I$55,1))*VLOOKUP(C330,EB!$F$45:'EB'!$I$55,2),C330*EB!$G$55)))/0.05,0)*0.05))</f>
        <v>#REF!</v>
      </c>
      <c r="I331" s="48" t="e">
        <f>IF((ROUND(IF(C330&lt;=0,0,IF(C330&lt;EB!$A$65,C330*EB!$B$64,IF(C330&lt;EB!$A$78,VLOOKUP(C330,EB!$A$65:'EB'!$D$78,4)+(C330-VLOOKUP(C330,EB!$A$65:'EB'!$D$78,1))*VLOOKUP(C330,EB!$A$65:'EB'!$D$78,2),C330*EB!$B$78)))/0.05,0)*0.05)&lt;=25,0,(ROUND(IF(C330&lt;=0,0,IF(C330&lt;EB!$A$65,C330*EB!$B$64,IF(C330&lt;EB!$A$78,VLOOKUP(C330,EB!$A$65:'EB'!$D$78,4)+(C330-VLOOKUP(C330,EB!$A$65:'EB'!$D$78,1))*VLOOKUP(C330,EB!$A$65:'EB'!$D$78,2),C330*EB!$B$78)))/0.05,0)*0.05))</f>
        <v>#REF!</v>
      </c>
      <c r="J331" s="48" t="e">
        <f>IF((ROUND(IF(C330&lt;=0,0,IF(C330&lt;EB!$F$65,C330*EB!$G$64,IF(C330&lt;EB!$F$75,VLOOKUP(C330,EB!$F$65:'EB'!$I$75,4)+(C330-VLOOKUP(C330,EB!$F$65:'EB'!$I$75,1))*VLOOKUP(C330,EB!$F$65:'EB'!$I$75,2),C330*EB!$G$75)))/0.05,0)*0.05)&lt;=25,0,(ROUND(IF(C330&lt;=0,0,IF(C330&lt;EB!$F$65,C330*EB!$G$64,IF(C330&lt;EB!$F$75,VLOOKUP(C330,EB!$F$65:'EB'!$I$75,4)+(C330-VLOOKUP(C330,EB!$F$65:'EB'!$I$75,1))*VLOOKUP(C330,EB!$F$65:'EB'!$I$75,2),C330*EB!$G$75)))/0.05,0)*0.05))</f>
        <v>#REF!</v>
      </c>
      <c r="K331" s="49"/>
    </row>
    <row r="332" spans="3:11" ht="14.25">
      <c r="C332" s="50" t="e">
        <f>IF((ROUND(IF(D330&lt;=0,0,IF(D330&lt;EB!$A$4,D330*EB!$B$3,IF(D330&lt;EB!$A$17,VLOOKUP(D330,EB!$A$4:'EB'!$D$17,4)+(D330-VLOOKUP(D330,EB!$A$4:'EB'!$D$17,1))*VLOOKUP(D330,EB!$A$4:'EB'!$D$17,2),D330*EB!$B$17)))/0.05,0)*0.05)&lt;=25,0,(ROUND(IF(D330&lt;=0,0,IF(D330&lt;EB!$A$4,D330*EB!$B$3,IF(D330&lt;EB!$A$17,VLOOKUP(D330,EB!$A$4:'EB'!$D$17,4)+(D330-VLOOKUP(D330,EB!$A$4:'EB'!$D$17,1))*VLOOKUP(D330,EB!$A$4:'EB'!$D$17,2),D330*EB!$B$17)))/0.05,0)*0.05))</f>
        <v>#REF!</v>
      </c>
      <c r="D332" s="50" t="e">
        <f>IF((ROUND(IF(D330&lt;=0,0,IF(D330&lt;EB!$F$4,D330*EB!$G$3,IF(D330&lt;EB!$F$14,VLOOKUP(D330,EB!$F$4:'EB'!$I$14,4)+(D330-VLOOKUP(D330,EB!$F$4:'EB'!$I$14,1))*VLOOKUP(D330,EB!$F$4:'EB'!$I$14,2),D330*EB!$G$14)))/0.05,0)*0.05)&lt;=25,0,(ROUND(IF(D330&lt;=0,0,IF(D330&lt;EB!$F$4,D330*EB!$G$3,IF(D330&lt;EB!$F$14,VLOOKUP(D330,EB!$F$4:'EB'!$I$14,4)+(D330-VLOOKUP(D330,EB!$F$4:'EB'!$I$14,1))*VLOOKUP(D330,EB!$F$4:'EB'!$I$14,2),D330*EB!$G$14)))/0.05,0)*0.05))</f>
        <v>#REF!</v>
      </c>
      <c r="E332" s="50" t="e">
        <f>IF((ROUND(IF(D330&lt;=0,0,IF(D330&lt;EB!$A$24,D330*EB!$B$23,IF(D330&lt;EB!$A$38,VLOOKUP(D330,EB!$A$24:'EB'!$D$38,4)+(D330-VLOOKUP(D330,EB!$A$24:'EB'!$D$38,1))*VLOOKUP(D330,EB!$A$24:'EB'!$D$38,2),D330*EB!$B$38)))/0.05,0)*0.05)&lt;=25,0,(ROUND(IF(D330&lt;=0,0,IF(D330&lt;EB!$A$24,D330*EB!$B$23,IF(D330&lt;EB!$A$38,VLOOKUP(D330,EB!$A$24:'EB'!$D$38,4)+(D330-VLOOKUP(D330,EB!$A$24:'EB'!$D$38,1))*VLOOKUP(D330,EB!$A$24:'EB'!$D$38,2),D330*EB!$B$38)))/0.05,0)*0.05))</f>
        <v>#REF!</v>
      </c>
      <c r="F332" s="50" t="e">
        <f>IF((ROUND(IF(D330&lt;=0,0,IF(D330&lt;EB!$F$24,D330*EB!$G$23,IF(D330&lt;EB!$F$34,VLOOKUP(D330,EB!$F$24:'EB'!$I$34,4)+(D330-VLOOKUP(D330,EB!$F$24:'EB'!$I$34,1))*VLOOKUP(D330,EB!$F$24:'EB'!$I$34,2),D330*EB!$G$34)))/0.05,0)*0.05)&lt;=25,0,(ROUND(IF(D330&lt;=0,0,IF(D330&lt;EB!$F$24,D330*EB!$G$23,IF(D330&lt;EB!$F$34,VLOOKUP(D330,EB!$F$24:'EB'!$I$34,4)+(D330-VLOOKUP(D330,EB!$F$24:'EB'!$I$34,1))*VLOOKUP(D330,EB!$F$24:'EB'!$I$34,2),D330*EB!$G$34)))/0.05,0)*0.05))</f>
        <v>#REF!</v>
      </c>
      <c r="G332" s="50" t="e">
        <f>IF((ROUND(IF(D330&lt;=0,0,IF(D330&lt;EB!$A$45,D330*EB!$B$44,IF(D330&lt;EB!$A$58,VLOOKUP(D330,EB!$A$45:'EB'!$D$58,4)+(D330-VLOOKUP(D330,EB!$A$45:'EB'!$D$58,1))*VLOOKUP(D330,EB!$A$45:'EB'!$D$58,2),D330*EB!$B$58)))/0.05,0)*0.05)&lt;=25,0,(ROUND(IF(D330&lt;=0,0,IF(D330&lt;EB!$A$45,D330*EB!$B$44,IF(D330&lt;EB!$A$58,VLOOKUP(D330,EB!$A$45:'EB'!$D$58,4)+(D330-VLOOKUP(D330,EB!$A$45:'EB'!$D$58,1))*VLOOKUP(D330,EB!$A$45:'EB'!$D$58,2),D330*EB!$B$58)))/0.05,0)*0.05))</f>
        <v>#REF!</v>
      </c>
      <c r="H332" s="50" t="e">
        <f>IF((ROUND(IF(D330&lt;=0,0,IF(D330&lt;EB!$F$45,D330*EB!$G$44,IF(D330&lt;EB!$F$55,VLOOKUP(D330,EB!$F$45:'EB'!$I$55,4)+(D330-VLOOKUP(D330,EB!$F$45:'EB'!$I$55,1))*VLOOKUP(D330,EB!$F$45:'EB'!$I$55,2),D330*EB!$G$55)))/0.05,0)*0.05)&lt;=25,0,(ROUND(IF(D330&lt;=0,0,IF(D330&lt;EB!$F$45,D330*EB!$G$44,IF(D330&lt;EB!$F$55,VLOOKUP(D330,EB!$F$45:'EB'!$I$55,4)+(D330-VLOOKUP(D330,EB!$F$45:'EB'!$I$55,1))*VLOOKUP(D330,EB!$F$45:'EB'!$I$55,2),D330*EB!$G$55)))/0.05,0)*0.05))</f>
        <v>#REF!</v>
      </c>
      <c r="I332" s="51" t="e">
        <f>IF((ROUND(IF(D330&lt;=0,0,IF(D330&lt;EB!$A$65,D330*EB!$B$64,IF(D330&lt;EB!$A$78,VLOOKUP(D330,EB!$A$65:'EB'!$D$78,4)+(D330-VLOOKUP(D330,EB!$A$65:'EB'!$D$78,1))*VLOOKUP(D330,EB!$A$65:'EB'!$D$78,2),D330*EB!$B$78)))/0.05,0)*0.05)&lt;=25,0,(ROUND(IF(D330&lt;=0,0,IF(D330&lt;EB!$A$65,D330*EB!$B$64,IF(D330&lt;EB!$A$78,VLOOKUP(D330,EB!$A$65:'EB'!$D$78,4)+(D330-VLOOKUP(D330,EB!$A$65:'EB'!$D$78,1))*VLOOKUP(D330,EB!$A$65:'EB'!$D$78,2),D330*EB!$B$78)))/0.05,0)*0.05))</f>
        <v>#REF!</v>
      </c>
      <c r="J332" s="51" t="e">
        <f>IF((ROUND(IF(D330&lt;=0,0,IF(D330&lt;EB!$F$65,D330*EB!$G$64,IF(D330&lt;EB!$F$75,VLOOKUP(D330,EB!$F$65:'EB'!$I$75,4)+(D330-VLOOKUP(D330,EB!$F$65:'EB'!$I$75,1))*VLOOKUP(D330,EB!$F$65:'EB'!$I$75,2),D330*EB!$G$75)))/0.05,0)*0.05)&lt;=25,0,(ROUND(IF(D330&lt;=0,0,IF(D330&lt;EB!$F$65,D330*EB!$G$64,IF(D330&lt;EB!$F$75,VLOOKUP(D330,EB!$F$65:'EB'!$I$75,4)+(D330-VLOOKUP(D330,EB!$F$65:'EB'!$I$75,1))*VLOOKUP(D330,EB!$F$65:'EB'!$I$75,2),D330*EB!$G$75)))/0.05,0)*0.05))</f>
        <v>#REF!</v>
      </c>
      <c r="K332" s="46"/>
    </row>
    <row r="333" spans="3:11" ht="14.25">
      <c r="C333" s="52" t="e">
        <f>ROUNDDOWN(#REF!/100,0)*100</f>
        <v>#REF!</v>
      </c>
      <c r="D333" s="53" t="e">
        <f>ROUNDDOWN(#REF!/100,0)*100</f>
        <v>#REF!</v>
      </c>
      <c r="I333" s="49"/>
      <c r="J333" s="49"/>
      <c r="K333" s="49"/>
    </row>
    <row r="334" spans="3:11" ht="14.25">
      <c r="C334" s="54" t="e">
        <f>IF((ROUND(IF(C333&lt;=0,0,IF(C333&lt;EB!$A$4,C333*EB!$B$3,IF(C333&lt;EB!$A$17,VLOOKUP(C333,EB!$A$4:'EB'!$D$17,4)+(C333-VLOOKUP(C333,EB!$A$4:'EB'!$D$17,1))*VLOOKUP(C333,EB!$A$4:'EB'!$D$17,2),C333*EB!$B$17)))/0.05,0)*0.05)&lt;=25,0,(ROUND(IF(C333&lt;=0,0,IF(C333&lt;EB!$A$4,C333*EB!$B$3,IF(C333&lt;EB!$A$17,VLOOKUP(C333,EB!$A$4:'EB'!$D$17,4)+(C333-VLOOKUP(C333,EB!$A$4:'EB'!$D$17,1))*VLOOKUP(C333,EB!$A$4:'EB'!$D$17,2),C333*EB!$B$17)))/0.05,0)*0.05))</f>
        <v>#REF!</v>
      </c>
      <c r="D334" s="54" t="e">
        <f>IF((ROUND(IF(C333&lt;=0,0,IF(C333&lt;EB!$F$4,C333*EB!$G$3,IF(C333&lt;EB!$F$14,VLOOKUP(C333,EB!$F$4:'EB'!$I$14,4)+(C333-VLOOKUP(C333,EB!$F$4:'EB'!$I$14,1))*VLOOKUP(C333,EB!$F$4:'EB'!$I$14,2),C333*EB!$G$14)))/0.05,0)*0.05)&lt;=25,0,(ROUND(IF(C333&lt;=0,0,IF(C333&lt;EB!$F$4,C333*EB!$G$3,IF(C333&lt;EB!$F$14,VLOOKUP(C333,EB!$F$4:'EB'!$I$14,4)+(C333-VLOOKUP(C333,EB!$F$4:'EB'!$I$14,1))*VLOOKUP(C333,EB!$F$4:'EB'!$I$14,2),C333*EB!$G$14)))/0.05,0)*0.05))</f>
        <v>#REF!</v>
      </c>
      <c r="E334" s="54" t="e">
        <f>IF((ROUND(IF(C333&lt;=0,0,IF(C333&lt;EB!$A$24,C333*EB!$B$23,IF(C333&lt;EB!$A$38,VLOOKUP(C333,EB!$A$24:'EB'!$D$38,4)+(C333-VLOOKUP(C333,EB!$A$24:'EB'!$D$38,1))*VLOOKUP(C333,EB!$A$24:'EB'!$D$38,2),C333*EB!$B$38)))/0.05,0)*0.05)&lt;=25,0,(ROUND(IF(C333&lt;=0,0,IF(C333&lt;EB!$A$24,C333*EB!$B$23,IF(C333&lt;EB!$A$38,VLOOKUP(C333,EB!$A$24:'EB'!$D$38,4)+(C333-VLOOKUP(C333,EB!$A$24:'EB'!$D$38,1))*VLOOKUP(C333,EB!$A$24:'EB'!$D$38,2),C333*EB!$B$38)))/0.05,0)*0.05))</f>
        <v>#REF!</v>
      </c>
      <c r="F334" s="54" t="e">
        <f>IF((ROUND(IF(C333&lt;=0,0,IF(C333&lt;EB!$F$24,C333*EB!$G$23,IF(C333&lt;EB!$F$34,VLOOKUP(C333,EB!$F$24:'EB'!$I$34,4)+(C333-VLOOKUP(C333,EB!$F$24:'EB'!$I$34,1))*VLOOKUP(C333,EB!$F$24:'EB'!$I$34,2),C333*EB!$G$34)))/0.05,0)*0.05)&lt;=25,0,(ROUND(IF(C333&lt;=0,0,IF(C333&lt;EB!$F$24,C333*EB!$G$23,IF(C333&lt;EB!$F$34,VLOOKUP(C333,EB!$F$24:'EB'!$I$34,4)+(C333-VLOOKUP(C333,EB!$F$24:'EB'!$I$34,1))*VLOOKUP(C333,EB!$F$24:'EB'!$I$34,2),C333*EB!$G$34)))/0.05,0)*0.05))</f>
        <v>#REF!</v>
      </c>
      <c r="G334" s="54" t="e">
        <f>IF((ROUND(IF(C333&lt;=0,0,IF(C333&lt;EB!$A$45,C333*EB!$B$44,IF(C333&lt;EB!$A$58,VLOOKUP(C333,EB!$A$45:'EB'!$D$58,4)+(C333-VLOOKUP(C333,EB!$A$45:'EB'!$D$58,1))*VLOOKUP(C333,EB!$A$45:'EB'!$D$58,2),C333*EB!$B$58)))/0.05,0)*0.05)&lt;=25,0,(ROUND(IF(C333&lt;=0,0,IF(C333&lt;EB!$A$45,C333*EB!$B$44,IF(C333&lt;EB!$A$58,VLOOKUP(C333,EB!$A$45:'EB'!$D$58,4)+(C333-VLOOKUP(C333,EB!$A$45:'EB'!$D$58,1))*VLOOKUP(C333,EB!$A$45:'EB'!$D$58,2),C333*EB!$B$58)))/0.05,0)*0.05))</f>
        <v>#REF!</v>
      </c>
      <c r="H334" s="54" t="e">
        <f>IF((ROUND(IF(C333&lt;=0,0,IF(C333&lt;EB!$F$45,C333*EB!$G$44,IF(C333&lt;EB!$F$55,VLOOKUP(C333,EB!$F$45:'EB'!$I$55,4)+(C333-VLOOKUP(C333,EB!$F$45:'EB'!$I$55,1))*VLOOKUP(C333,EB!$F$45:'EB'!$I$55,2),C333*EB!$G$55)))/0.05,0)*0.05)&lt;=25,0,(ROUND(IF(C333&lt;=0,0,IF(C333&lt;EB!$F$45,C333*EB!$G$44,IF(C333&lt;EB!$F$55,VLOOKUP(C333,EB!$F$45:'EB'!$I$55,4)+(C333-VLOOKUP(C333,EB!$F$45:'EB'!$I$55,1))*VLOOKUP(C333,EB!$F$45:'EB'!$I$55,2),C333*EB!$G$55)))/0.05,0)*0.05))</f>
        <v>#REF!</v>
      </c>
      <c r="I334" s="55" t="e">
        <f>IF((ROUND(IF(C333&lt;=0,0,IF(C333&lt;EB!$A$65,C333*EB!$B$64,IF(C333&lt;EB!$A$78,VLOOKUP(C333,EB!$A$65:'EB'!$D$78,4)+(C333-VLOOKUP(C333,EB!$A$65:'EB'!$D$78,1))*VLOOKUP(C333,EB!$A$65:'EB'!$D$78,2),C333*EB!$B$78)))/0.05,0)*0.05)&lt;=25,0,(ROUND(IF(C333&lt;=0,0,IF(C333&lt;EB!$A$65,C333*EB!$B$64,IF(C333&lt;EB!$A$78,VLOOKUP(C333,EB!$A$65:'EB'!$D$78,4)+(C333-VLOOKUP(C333,EB!$A$65:'EB'!$D$78,1))*VLOOKUP(C333,EB!$A$65:'EB'!$D$78,2),C333*EB!$B$78)))/0.05,0)*0.05))</f>
        <v>#REF!</v>
      </c>
      <c r="J334" s="55" t="e">
        <f>IF((ROUND(IF(C333&lt;=0,0,IF(C333&lt;EB!$F$65,C333*EB!$G$64,IF(C333&lt;EB!$F$75,VLOOKUP(C333,EB!$F$65:'EB'!$I$75,4)+(C333-VLOOKUP(C333,EB!$F$65:'EB'!$I$75,1))*VLOOKUP(C333,EB!$F$65:'EB'!$I$75,2),C333*EB!$G$75)))/0.05,0)*0.05)&lt;=25,0,(ROUND(IF(C333&lt;=0,0,IF(C333&lt;EB!$F$65,C333*EB!$G$64,IF(C333&lt;EB!$F$75,VLOOKUP(C333,EB!$F$65:'EB'!$I$75,4)+(C333-VLOOKUP(C333,EB!$F$65:'EB'!$I$75,1))*VLOOKUP(C333,EB!$F$65:'EB'!$I$75,2),C333*EB!$G$75)))/0.05,0)*0.05))</f>
        <v>#REF!</v>
      </c>
      <c r="K334" s="46"/>
    </row>
    <row r="335" spans="3:11" ht="14.25">
      <c r="C335" s="56" t="e">
        <f>IF((ROUND(IF(D333&lt;=0,0,IF(D333&lt;EB!$A$4,D333*EB!$B$3,IF(D333&lt;EB!$A$17,VLOOKUP(D333,EB!$A$4:'EB'!$D$17,4)+(D333-VLOOKUP(D333,EB!$A$4:'EB'!$D$17,1))*VLOOKUP(D333,EB!$A$4:'EB'!$D$17,2),D333*EB!$B$17)))/0.05,0)*0.05)&lt;=25,0,(ROUND(IF(D333&lt;=0,0,IF(D333&lt;EB!$A$4,D333*EB!$B$3,IF(D333&lt;EB!$A$17,VLOOKUP(D333,EB!$A$4:'EB'!$D$17,4)+(D333-VLOOKUP(D333,EB!$A$4:'EB'!$D$17,1))*VLOOKUP(D333,EB!$A$4:'EB'!$D$17,2),$D333*EB!$B$17)))/0.05,0)*0.05))</f>
        <v>#REF!</v>
      </c>
      <c r="D335" s="56" t="e">
        <f>IF((ROUND(IF(D333&lt;=0,0,IF(D333&lt;EB!$F$4,D333*EB!$G$3,IF(D333&lt;EB!$F$14,VLOOKUP(D333,EB!$F$4:'EB'!$I$14,4)+(D333-VLOOKUP(D333,EB!$F$4:'EB'!$I$14,1))*VLOOKUP(D333,EB!$F$4:'EB'!$I$14,2),D333*EB!$G$14)))/0.05,0)*0.05)&lt;=25,0,(ROUND(IF(D333&lt;=0,0,IF(D333&lt;EB!$F$4,D333*EB!$G$3,IF(D333&lt;EB!$F$14,VLOOKUP(D333,EB!$F$4:'EB'!$I$14,4)+(D333-VLOOKUP(D333,EB!$F$4:'EB'!$I$14,1))*VLOOKUP(D333,EB!$F$4:'EB'!$I$14,2),D333*EB!$G$14)))/0.05,0)*0.05))</f>
        <v>#REF!</v>
      </c>
      <c r="E335" s="56" t="e">
        <f>IF((ROUND(IF(D333&lt;=0,0,IF(D333&lt;EB!$A$24,D333*EB!$B$23,IF(D333&lt;EB!$A$38,VLOOKUP(D333,EB!$A$24:'EB'!$D$38,4)+(D333-VLOOKUP(D333,EB!$A$24:'EB'!$D$38,1))*VLOOKUP(D333,EB!$A$24:'EB'!$D$38,2),D333*EB!$B$38)))/0.05,0)*0.05)&lt;=25,0,(ROUND(IF(D333&lt;=0,0,IF(D333&lt;EB!$A$24,D333*EB!$B$23,IF(D333&lt;EB!$A$38,VLOOKUP(D333,EB!$A$24:'EB'!$D$38,4)+(D333-VLOOKUP(D333,EB!$A$24:'EB'!$D$38,1))*VLOOKUP(D333,EB!$A$24:'EB'!$D$38,2),D333*EB!$B$38)))/0.05,0)*0.05))</f>
        <v>#REF!</v>
      </c>
      <c r="F335" s="56" t="e">
        <f>IF((ROUND(IF(D333&lt;=0,0,IF(D333&lt;EB!$F$24,D333*EB!$G$23,IF(D333&lt;EB!$F$34,VLOOKUP(D333,EB!$F$24:'EB'!$I$34,4)+(D333-VLOOKUP(D333,EB!$F$24:'EB'!$I$34,1))*VLOOKUP(D333,EB!$F$24:'EB'!$I$34,2),D333*EB!$G$34)))/0.05,0)*0.05)&lt;=25,0,(ROUND(IF(D333&lt;=0,0,IF(D333&lt;EB!$F$24,D333*EB!$G$23,IF(D333&lt;EB!$F$34,VLOOKUP(D333,EB!$F$24:'EB'!$I$34,4)+(D333-VLOOKUP(D333,EB!$F$24:'EB'!$I$34,1))*VLOOKUP(D333,EB!$F$24:'EB'!$I$34,2),D333*EB!$G$34)))/0.05,0)*0.05))</f>
        <v>#REF!</v>
      </c>
      <c r="G335" s="56" t="e">
        <f>IF((ROUND(IF(D333&lt;=0,0,IF(D333&lt;EB!$A$45,D333*EB!$B$44,IF(D333&lt;EB!$A$58,VLOOKUP(D333,EB!$A$45:'EB'!$D$58,4)+(D333-VLOOKUP(D333,EB!$A$45:'EB'!$D$58,1))*VLOOKUP(D333,EB!$A$45:'EB'!$D$58,2),D333*EB!$B$58)))/0.05,0)*0.05)&lt;=25,0,(ROUND(IF(D333&lt;=0,0,IF(D333&lt;EB!$A$45,D333*EB!$B$44,IF(D333&lt;EB!$A$58,VLOOKUP(D333,EB!$A$45:'EB'!$D$58,4)+(D333-VLOOKUP(D333,EB!$A$45:'EB'!$D$58,1))*VLOOKUP(D333,EB!$A$45:'EB'!$D$58,2),D333*EB!$B$58)))/0.05,0)*0.05))</f>
        <v>#REF!</v>
      </c>
      <c r="H335" s="56" t="e">
        <f>IF((ROUND(IF(D333&lt;=0,0,IF(D333&lt;EB!$F$45,D333*EB!$G$44,IF(D333&lt;EB!$F$55,VLOOKUP(D333,EB!$F$45:'EB'!$I$55,4)+(D333-VLOOKUP(D333,EB!$F$45:'EB'!$I$55,1))*VLOOKUP(D333,EB!$F$45:'EB'!$I$55,2),D333*EB!$G$55)))/0.05,0)*0.05)&lt;=25,0,(ROUND(IF(D333&lt;=0,0,IF(D333&lt;EB!$F$45,D333*EB!$G$44,IF(D333&lt;EB!$F$55,VLOOKUP(D333,EB!$F$45:'EB'!$I$55,4)+(D333-VLOOKUP(D333,EB!$F$45:'EB'!$I$55,1))*VLOOKUP(D333,EB!$F$45:'EB'!$I$55,2),D333*EB!$G$55)))/0.05,0)*0.05))</f>
        <v>#REF!</v>
      </c>
      <c r="I335" s="57" t="e">
        <f>IF((ROUND(IF(D333&lt;=0,0,IF(D333&lt;EB!$A$65,D333*EB!$B$64,IF(D333&lt;EB!$A$78,VLOOKUP(D333,EB!$A$65:'EB'!$D$78,4)+(D333-VLOOKUP(D333,EB!$A$65:'EB'!$D$78,1))*VLOOKUP(D333,EB!$A$65:'EB'!$D$78,2),D333*EB!$B$78)))/0.05,0)*0.05)&lt;=25,0,(ROUND(IF(D333&lt;=0,0,IF(D333&lt;EB!$A$65,D333*EB!$B$64,IF(D333&lt;EB!$A$78,VLOOKUP(D333,EB!$A$65:'EB'!$D$78,4)+(D333-VLOOKUP(D333,EB!$A$65:'EB'!$D$78,1))*VLOOKUP(D333,EB!$A$65:'EB'!$D$78,2),D333*EB!$B$78)))/0.05,0)*0.05))</f>
        <v>#REF!</v>
      </c>
      <c r="J335" s="57" t="e">
        <f>IF((ROUND(IF(D333&lt;=0,0,IF(D333&lt;EB!$F$65,D333*EB!$G$64,IF(D333&lt;EB!$F$75,VLOOKUP(D333,EB!$F$65:'EB'!$I$75,4)+(D333-VLOOKUP(D333,EB!$F$65:'EB'!$I$75,1))*VLOOKUP(D333,EB!$F$65:'EB'!$I$75,2),D333*EB!$G$75)))/0.05,0)*0.05)&lt;=25,0,(ROUND(IF(D333&lt;=0,0,IF(D333&lt;EB!$F$65,D333*EB!$G$64,IF(D333&lt;EB!$F$75,VLOOKUP(D333,EB!$F$65:'EB'!$I$75,4)+(D333-VLOOKUP(D333,EB!$F$65:'EB'!$I$75,1))*VLOOKUP(D333,EB!$F$65:'EB'!$I$75,2),D333*EB!$G$75)))/0.05,0)*0.05))</f>
        <v>#REF!</v>
      </c>
      <c r="K335" s="46"/>
    </row>
    <row r="336" spans="3:11" ht="14.25">
      <c r="C336" s="58"/>
      <c r="D336" s="45"/>
      <c r="E336" s="45"/>
      <c r="F336" s="45"/>
      <c r="G336" s="45"/>
      <c r="H336" s="45"/>
      <c r="I336" s="46"/>
      <c r="J336" s="46"/>
      <c r="K336" s="46"/>
    </row>
    <row r="337" spans="3:21">
      <c r="C337" s="59"/>
      <c r="D337" s="60"/>
      <c r="E337" s="61"/>
      <c r="F337" s="60"/>
      <c r="G337" s="61"/>
      <c r="H337" s="62"/>
      <c r="I337" s="62"/>
      <c r="J337" s="63"/>
      <c r="K337" s="64" t="e">
        <f>SUM(K339:K364)</f>
        <v>#REF!</v>
      </c>
      <c r="M337" s="59"/>
      <c r="N337" s="60"/>
      <c r="O337" s="61"/>
      <c r="P337" s="60"/>
      <c r="Q337" s="61"/>
      <c r="R337" s="62"/>
      <c r="S337" s="62"/>
      <c r="T337" s="63"/>
      <c r="U337" s="64" t="e">
        <f>SUM(U339:U364)</f>
        <v>#REF!</v>
      </c>
    </row>
    <row r="338" spans="3:21">
      <c r="C338" s="65"/>
      <c r="D338" s="66"/>
      <c r="E338" s="67"/>
      <c r="F338" s="66"/>
      <c r="G338" s="67"/>
      <c r="H338" s="68"/>
      <c r="I338" s="68"/>
      <c r="J338" s="69"/>
      <c r="K338" s="70"/>
      <c r="M338" s="65"/>
      <c r="N338" s="66"/>
      <c r="O338" s="67"/>
      <c r="P338" s="66"/>
      <c r="Q338" s="67"/>
      <c r="R338" s="68"/>
      <c r="S338" s="68"/>
      <c r="T338" s="69"/>
      <c r="U338" s="70"/>
    </row>
    <row r="339" spans="3:21">
      <c r="C339" s="65">
        <v>1995</v>
      </c>
      <c r="D339" s="66" t="e">
        <f>IF(#REF!&lt;34700,34700,IF(#REF!&gt;35064,0,#REF!))</f>
        <v>#REF!</v>
      </c>
      <c r="E339" s="67" t="e">
        <f t="shared" ref="E339:E364" si="40">D339</f>
        <v>#REF!</v>
      </c>
      <c r="F339" s="66" t="e">
        <f>IF(#REF!&gt;35064,35064,IF(#REF!&lt;34700,0,#REF!))</f>
        <v>#REF!</v>
      </c>
      <c r="G339" s="67" t="e">
        <f t="shared" ref="G339:G364" si="41">F339</f>
        <v>#REF!</v>
      </c>
      <c r="H339" s="68" t="e">
        <f t="shared" ref="H339:H364" si="42">DAYS360(E339,G339+1,FALSE)</f>
        <v>#REF!</v>
      </c>
      <c r="I339" s="68" t="e">
        <f t="shared" ref="I339:I364" si="43">IF(H339&lt;1,0,IF(H339&gt;360,0,H339))</f>
        <v>#REF!</v>
      </c>
      <c r="J339" s="69">
        <v>0.05</v>
      </c>
      <c r="K339" s="70" t="e">
        <f>ROUND((((#REF!*J339)/360)*I339)/0.05,0)*0.05</f>
        <v>#REF!</v>
      </c>
      <c r="M339" s="65">
        <v>1995</v>
      </c>
      <c r="N339" s="66" t="e">
        <f>IF(#REF!&lt;34700,34700,IF(#REF!&gt;35064,0,#REF!))</f>
        <v>#REF!</v>
      </c>
      <c r="O339" s="67" t="e">
        <f t="shared" ref="O339:O364" si="44">N339</f>
        <v>#REF!</v>
      </c>
      <c r="P339" s="66" t="e">
        <f>IF(#REF!&gt;35064,35064,IF(#REF!&lt;34700,0,#REF!))</f>
        <v>#REF!</v>
      </c>
      <c r="Q339" s="67" t="e">
        <f t="shared" ref="Q339:Q364" si="45">P339</f>
        <v>#REF!</v>
      </c>
      <c r="R339" s="68" t="e">
        <f t="shared" ref="R339:R364" si="46">DAYS360(O339,Q339+1,FALSE)</f>
        <v>#REF!</v>
      </c>
      <c r="S339" s="68" t="e">
        <f t="shared" ref="S339:S364" si="47">IF(R339&lt;1,0,IF(R339&gt;360,0,R339))</f>
        <v>#REF!</v>
      </c>
      <c r="T339" s="69">
        <v>0.05</v>
      </c>
      <c r="U339" s="70" t="e">
        <f>ROUND((((#REF!*T339)/360)*S339)/0.05,0)*0.05</f>
        <v>#REF!</v>
      </c>
    </row>
    <row r="340" spans="3:21">
      <c r="C340" s="65">
        <v>1996</v>
      </c>
      <c r="D340" s="66" t="e">
        <f>IF(#REF!&lt;35065,35065,IF(#REF!&gt;35430,0,#REF!))</f>
        <v>#REF!</v>
      </c>
      <c r="E340" s="67" t="e">
        <f t="shared" si="40"/>
        <v>#REF!</v>
      </c>
      <c r="F340" s="66" t="e">
        <f>IF(#REF!&gt;35430,35430,IF(#REF!&lt;35065,0,#REF!))</f>
        <v>#REF!</v>
      </c>
      <c r="G340" s="67" t="e">
        <f t="shared" si="41"/>
        <v>#REF!</v>
      </c>
      <c r="H340" s="68" t="e">
        <f t="shared" si="42"/>
        <v>#REF!</v>
      </c>
      <c r="I340" s="68" t="e">
        <f t="shared" si="43"/>
        <v>#REF!</v>
      </c>
      <c r="J340" s="69">
        <v>0.05</v>
      </c>
      <c r="K340" s="70" t="e">
        <f>ROUND((((#REF!*J340)/360)*I340)/0.05,0)*0.05</f>
        <v>#REF!</v>
      </c>
      <c r="M340" s="65">
        <v>1996</v>
      </c>
      <c r="N340" s="66" t="e">
        <f>IF(#REF!&lt;35065,35065,IF(#REF!&gt;35430,0,#REF!))</f>
        <v>#REF!</v>
      </c>
      <c r="O340" s="67" t="e">
        <f t="shared" si="44"/>
        <v>#REF!</v>
      </c>
      <c r="P340" s="66" t="e">
        <f>IF(#REF!&gt;35430,35430,IF(#REF!&lt;35065,0,#REF!))</f>
        <v>#REF!</v>
      </c>
      <c r="Q340" s="67" t="e">
        <f t="shared" si="45"/>
        <v>#REF!</v>
      </c>
      <c r="R340" s="68" t="e">
        <f t="shared" si="46"/>
        <v>#REF!</v>
      </c>
      <c r="S340" s="68" t="e">
        <f t="shared" si="47"/>
        <v>#REF!</v>
      </c>
      <c r="T340" s="69">
        <v>0.05</v>
      </c>
      <c r="U340" s="70" t="e">
        <f>ROUND((((#REF!*T340)/360)*S340)/0.05,0)*0.05</f>
        <v>#REF!</v>
      </c>
    </row>
    <row r="341" spans="3:21">
      <c r="C341" s="65">
        <v>1997</v>
      </c>
      <c r="D341" s="66" t="e">
        <f>IF(#REF!&lt;35431,35431,IF(#REF!&gt;35795,0,#REF!))</f>
        <v>#REF!</v>
      </c>
      <c r="E341" s="67" t="e">
        <f t="shared" si="40"/>
        <v>#REF!</v>
      </c>
      <c r="F341" s="66" t="e">
        <f>IF(#REF!&gt;35795,35795,IF(#REF!&lt;35431,0,#REF!))</f>
        <v>#REF!</v>
      </c>
      <c r="G341" s="67" t="e">
        <f t="shared" si="41"/>
        <v>#REF!</v>
      </c>
      <c r="H341" s="68" t="e">
        <f t="shared" si="42"/>
        <v>#REF!</v>
      </c>
      <c r="I341" s="68" t="e">
        <f t="shared" si="43"/>
        <v>#REF!</v>
      </c>
      <c r="J341" s="69">
        <v>0.05</v>
      </c>
      <c r="K341" s="70" t="e">
        <f>ROUND((((#REF!*J341)/360)*I341)/0.05,0)*0.05</f>
        <v>#REF!</v>
      </c>
      <c r="M341" s="65">
        <v>1997</v>
      </c>
      <c r="N341" s="66" t="e">
        <f>IF(#REF!&lt;35431,35431,IF(#REF!&gt;35795,0,#REF!))</f>
        <v>#REF!</v>
      </c>
      <c r="O341" s="67" t="e">
        <f t="shared" si="44"/>
        <v>#REF!</v>
      </c>
      <c r="P341" s="66" t="e">
        <f>IF(#REF!&gt;35795,35795,IF(#REF!&lt;35431,0,#REF!))</f>
        <v>#REF!</v>
      </c>
      <c r="Q341" s="67" t="e">
        <f t="shared" si="45"/>
        <v>#REF!</v>
      </c>
      <c r="R341" s="68" t="e">
        <f t="shared" si="46"/>
        <v>#REF!</v>
      </c>
      <c r="S341" s="68" t="e">
        <f t="shared" si="47"/>
        <v>#REF!</v>
      </c>
      <c r="T341" s="69">
        <v>0.05</v>
      </c>
      <c r="U341" s="70" t="e">
        <f>ROUND((((#REF!*T341)/360)*S341)/0.05,0)*0.05</f>
        <v>#REF!</v>
      </c>
    </row>
    <row r="342" spans="3:21">
      <c r="C342" s="65">
        <v>1998</v>
      </c>
      <c r="D342" s="66" t="e">
        <f>IF(#REF!&lt;35796,35796,IF(#REF!&gt;36160,0,#REF!))</f>
        <v>#REF!</v>
      </c>
      <c r="E342" s="67" t="e">
        <f t="shared" si="40"/>
        <v>#REF!</v>
      </c>
      <c r="F342" s="66" t="e">
        <f>IF(#REF!&gt;36160,36160,IF(#REF!&lt;35796,0,#REF!))</f>
        <v>#REF!</v>
      </c>
      <c r="G342" s="67" t="e">
        <f t="shared" si="41"/>
        <v>#REF!</v>
      </c>
      <c r="H342" s="68" t="e">
        <f t="shared" si="42"/>
        <v>#REF!</v>
      </c>
      <c r="I342" s="68" t="e">
        <f t="shared" si="43"/>
        <v>#REF!</v>
      </c>
      <c r="J342" s="69">
        <v>0.05</v>
      </c>
      <c r="K342" s="70" t="e">
        <f>ROUND((((#REF!*J342)/360)*I342)/0.05,0)*0.05</f>
        <v>#REF!</v>
      </c>
      <c r="M342" s="65">
        <v>1998</v>
      </c>
      <c r="N342" s="66" t="e">
        <f>IF(#REF!&lt;35796,35796,IF(#REF!&gt;36160,0,#REF!))</f>
        <v>#REF!</v>
      </c>
      <c r="O342" s="67" t="e">
        <f t="shared" si="44"/>
        <v>#REF!</v>
      </c>
      <c r="P342" s="66" t="e">
        <f>IF(#REF!&gt;36160,36160,IF(#REF!&lt;35796,0,#REF!))</f>
        <v>#REF!</v>
      </c>
      <c r="Q342" s="67" t="e">
        <f t="shared" si="45"/>
        <v>#REF!</v>
      </c>
      <c r="R342" s="68" t="e">
        <f t="shared" si="46"/>
        <v>#REF!</v>
      </c>
      <c r="S342" s="68" t="e">
        <f t="shared" si="47"/>
        <v>#REF!</v>
      </c>
      <c r="T342" s="69">
        <v>0.05</v>
      </c>
      <c r="U342" s="70" t="e">
        <f>ROUND((((#REF!*T342)/360)*S342)/0.05,0)*0.05</f>
        <v>#REF!</v>
      </c>
    </row>
    <row r="343" spans="3:21">
      <c r="C343" s="65">
        <v>1999</v>
      </c>
      <c r="D343" s="66" t="e">
        <f>IF(#REF!&lt;36161,36161,IF(#REF!&gt;36525,0,#REF!))</f>
        <v>#REF!</v>
      </c>
      <c r="E343" s="67" t="e">
        <f t="shared" si="40"/>
        <v>#REF!</v>
      </c>
      <c r="F343" s="66" t="e">
        <f>IF(#REF!&gt;36525,36525,IF(#REF!&lt;36161,0,#REF!))</f>
        <v>#REF!</v>
      </c>
      <c r="G343" s="67" t="e">
        <f t="shared" si="41"/>
        <v>#REF!</v>
      </c>
      <c r="H343" s="68" t="e">
        <f t="shared" si="42"/>
        <v>#REF!</v>
      </c>
      <c r="I343" s="68" t="e">
        <f t="shared" si="43"/>
        <v>#REF!</v>
      </c>
      <c r="J343" s="69">
        <v>0.04</v>
      </c>
      <c r="K343" s="70" t="e">
        <f>ROUND((((#REF!*J343)/360)*I343)/0.05,0)*0.05</f>
        <v>#REF!</v>
      </c>
      <c r="M343" s="65">
        <v>1999</v>
      </c>
      <c r="N343" s="66" t="e">
        <f>IF(#REF!&lt;36161,36161,IF(#REF!&gt;36525,0,#REF!))</f>
        <v>#REF!</v>
      </c>
      <c r="O343" s="67" t="e">
        <f t="shared" si="44"/>
        <v>#REF!</v>
      </c>
      <c r="P343" s="66" t="e">
        <f>IF(#REF!&gt;36525,36525,IF(#REF!&lt;36161,0,#REF!))</f>
        <v>#REF!</v>
      </c>
      <c r="Q343" s="67" t="e">
        <f t="shared" si="45"/>
        <v>#REF!</v>
      </c>
      <c r="R343" s="68" t="e">
        <f t="shared" si="46"/>
        <v>#REF!</v>
      </c>
      <c r="S343" s="68" t="e">
        <f t="shared" si="47"/>
        <v>#REF!</v>
      </c>
      <c r="T343" s="69">
        <v>0.04</v>
      </c>
      <c r="U343" s="70" t="e">
        <f>ROUND((((#REF!*T343)/360)*S343)/0.05,0)*0.05</f>
        <v>#REF!</v>
      </c>
    </row>
    <row r="344" spans="3:21">
      <c r="C344" s="65">
        <v>2000</v>
      </c>
      <c r="D344" s="66" t="e">
        <f>IF(#REF!&lt;36526,36526,IF(#REF!&gt;36891,0,#REF!))</f>
        <v>#REF!</v>
      </c>
      <c r="E344" s="67" t="e">
        <f t="shared" si="40"/>
        <v>#REF!</v>
      </c>
      <c r="F344" s="66" t="e">
        <f>IF(#REF!&gt;36891,36891,IF(#REF!&lt;36526,0,#REF!))</f>
        <v>#REF!</v>
      </c>
      <c r="G344" s="67" t="e">
        <f t="shared" si="41"/>
        <v>#REF!</v>
      </c>
      <c r="H344" s="68" t="e">
        <f t="shared" si="42"/>
        <v>#REF!</v>
      </c>
      <c r="I344" s="68" t="e">
        <f t="shared" si="43"/>
        <v>#REF!</v>
      </c>
      <c r="J344" s="69">
        <v>0.04</v>
      </c>
      <c r="K344" s="70" t="e">
        <f>ROUND((((#REF!*J344)/360)*I344)/0.05,0)*0.05</f>
        <v>#REF!</v>
      </c>
      <c r="M344" s="65">
        <v>2000</v>
      </c>
      <c r="N344" s="66" t="e">
        <f>IF(#REF!&lt;36526,36526,IF(#REF!&gt;36891,0,#REF!))</f>
        <v>#REF!</v>
      </c>
      <c r="O344" s="67" t="e">
        <f t="shared" si="44"/>
        <v>#REF!</v>
      </c>
      <c r="P344" s="66" t="e">
        <f>IF(#REF!&gt;36891,36891,IF(#REF!&lt;36526,0,#REF!))</f>
        <v>#REF!</v>
      </c>
      <c r="Q344" s="67" t="e">
        <f t="shared" si="45"/>
        <v>#REF!</v>
      </c>
      <c r="R344" s="68" t="e">
        <f t="shared" si="46"/>
        <v>#REF!</v>
      </c>
      <c r="S344" s="68" t="e">
        <f t="shared" si="47"/>
        <v>#REF!</v>
      </c>
      <c r="T344" s="69">
        <v>0.04</v>
      </c>
      <c r="U344" s="70" t="e">
        <f>ROUND((((#REF!*T344)/360)*S344)/0.05,0)*0.05</f>
        <v>#REF!</v>
      </c>
    </row>
    <row r="345" spans="3:21">
      <c r="C345" s="65">
        <v>2001</v>
      </c>
      <c r="D345" s="66" t="e">
        <f>IF(#REF!&lt;36892,36892,IF(#REF!&gt;37256,0,#REF!))</f>
        <v>#REF!</v>
      </c>
      <c r="E345" s="67" t="e">
        <f t="shared" si="40"/>
        <v>#REF!</v>
      </c>
      <c r="F345" s="66" t="e">
        <f>IF(#REF!&gt;37256,37256,IF(#REF!&lt;36892,0,#REF!))</f>
        <v>#REF!</v>
      </c>
      <c r="G345" s="67" t="e">
        <f t="shared" si="41"/>
        <v>#REF!</v>
      </c>
      <c r="H345" s="68" t="e">
        <f t="shared" si="42"/>
        <v>#REF!</v>
      </c>
      <c r="I345" s="68" t="e">
        <f t="shared" si="43"/>
        <v>#REF!</v>
      </c>
      <c r="J345" s="69">
        <v>4.4999999999999998E-2</v>
      </c>
      <c r="K345" s="70" t="e">
        <f>ROUND((((#REF!*J345)/360)*I345)/0.05,0)*0.05</f>
        <v>#REF!</v>
      </c>
      <c r="M345" s="65">
        <v>2001</v>
      </c>
      <c r="N345" s="66" t="e">
        <f>IF(#REF!&lt;36892,36892,IF(#REF!&gt;37256,0,#REF!))</f>
        <v>#REF!</v>
      </c>
      <c r="O345" s="67" t="e">
        <f t="shared" si="44"/>
        <v>#REF!</v>
      </c>
      <c r="P345" s="66" t="e">
        <f>IF(#REF!&gt;37256,37256,IF(#REF!&lt;36892,0,#REF!))</f>
        <v>#REF!</v>
      </c>
      <c r="Q345" s="67" t="e">
        <f t="shared" si="45"/>
        <v>#REF!</v>
      </c>
      <c r="R345" s="68" t="e">
        <f t="shared" si="46"/>
        <v>#REF!</v>
      </c>
      <c r="S345" s="68" t="e">
        <f t="shared" si="47"/>
        <v>#REF!</v>
      </c>
      <c r="T345" s="69">
        <v>4.4999999999999998E-2</v>
      </c>
      <c r="U345" s="70" t="e">
        <f>ROUND((((#REF!*T345)/360)*S345)/0.05,0)*0.05</f>
        <v>#REF!</v>
      </c>
    </row>
    <row r="346" spans="3:21">
      <c r="C346" s="65">
        <v>2002</v>
      </c>
      <c r="D346" s="66" t="e">
        <f>IF(#REF!&lt;37257,37257,IF(#REF!&gt;37621,0,#REF!))</f>
        <v>#REF!</v>
      </c>
      <c r="E346" s="67" t="e">
        <f t="shared" si="40"/>
        <v>#REF!</v>
      </c>
      <c r="F346" s="66" t="e">
        <f>IF(#REF!&gt;37621,37621,IF(#REF!&lt;37257,0,#REF!))</f>
        <v>#REF!</v>
      </c>
      <c r="G346" s="67" t="e">
        <f t="shared" si="41"/>
        <v>#REF!</v>
      </c>
      <c r="H346" s="68" t="e">
        <f t="shared" si="42"/>
        <v>#REF!</v>
      </c>
      <c r="I346" s="68" t="e">
        <f t="shared" si="43"/>
        <v>#REF!</v>
      </c>
      <c r="J346" s="69">
        <v>0.04</v>
      </c>
      <c r="K346" s="70" t="e">
        <f>ROUND((((#REF!*J346)/360)*I346)/0.05,0)*0.05</f>
        <v>#REF!</v>
      </c>
      <c r="M346" s="65">
        <v>2002</v>
      </c>
      <c r="N346" s="66" t="e">
        <f>IF(#REF!&lt;37257,37257,IF(#REF!&gt;37621,0,#REF!))</f>
        <v>#REF!</v>
      </c>
      <c r="O346" s="67" t="e">
        <f t="shared" si="44"/>
        <v>#REF!</v>
      </c>
      <c r="P346" s="66" t="e">
        <f>IF(#REF!&gt;37621,37621,IF(#REF!&lt;37257,0,#REF!))</f>
        <v>#REF!</v>
      </c>
      <c r="Q346" s="67" t="e">
        <f t="shared" si="45"/>
        <v>#REF!</v>
      </c>
      <c r="R346" s="68" t="e">
        <f t="shared" si="46"/>
        <v>#REF!</v>
      </c>
      <c r="S346" s="68" t="e">
        <f t="shared" si="47"/>
        <v>#REF!</v>
      </c>
      <c r="T346" s="69">
        <v>0.04</v>
      </c>
      <c r="U346" s="70" t="e">
        <f>ROUND((((#REF!*T346)/360)*S346)/0.05,0)*0.05</f>
        <v>#REF!</v>
      </c>
    </row>
    <row r="347" spans="3:21">
      <c r="C347" s="71">
        <v>2003</v>
      </c>
      <c r="D347" s="66" t="e">
        <f>IF(#REF!&lt;37622,37622,IF(#REF!&gt;37986,0,#REF!))</f>
        <v>#REF!</v>
      </c>
      <c r="E347" s="67" t="e">
        <f t="shared" si="40"/>
        <v>#REF!</v>
      </c>
      <c r="F347" s="66" t="e">
        <f>IF(#REF!&gt;37986,37986,IF(#REF!&lt;37622,0,#REF!))</f>
        <v>#REF!</v>
      </c>
      <c r="G347" s="67" t="e">
        <f t="shared" si="41"/>
        <v>#REF!</v>
      </c>
      <c r="H347" s="68" t="e">
        <f t="shared" si="42"/>
        <v>#REF!</v>
      </c>
      <c r="I347" s="68" t="e">
        <f t="shared" si="43"/>
        <v>#REF!</v>
      </c>
      <c r="J347" s="69">
        <v>0.04</v>
      </c>
      <c r="K347" s="70" t="e">
        <f>ROUND((((#REF!*J347)/360)*I347)/0.05,0)*0.05</f>
        <v>#REF!</v>
      </c>
      <c r="M347" s="71">
        <v>2003</v>
      </c>
      <c r="N347" s="66" t="e">
        <f>IF(#REF!&lt;37622,37622,IF(#REF!&gt;37986,0,#REF!))</f>
        <v>#REF!</v>
      </c>
      <c r="O347" s="67" t="e">
        <f t="shared" si="44"/>
        <v>#REF!</v>
      </c>
      <c r="P347" s="66" t="e">
        <f>IF(#REF!&gt;37986,37986,IF(#REF!&lt;37622,0,#REF!))</f>
        <v>#REF!</v>
      </c>
      <c r="Q347" s="67" t="e">
        <f t="shared" si="45"/>
        <v>#REF!</v>
      </c>
      <c r="R347" s="68" t="e">
        <f t="shared" si="46"/>
        <v>#REF!</v>
      </c>
      <c r="S347" s="68" t="e">
        <f t="shared" si="47"/>
        <v>#REF!</v>
      </c>
      <c r="T347" s="69">
        <v>0.04</v>
      </c>
      <c r="U347" s="70" t="e">
        <f>ROUND((((#REF!*T347)/360)*S347)/0.05,0)*0.05</f>
        <v>#REF!</v>
      </c>
    </row>
    <row r="348" spans="3:21">
      <c r="C348" s="71">
        <v>2004</v>
      </c>
      <c r="D348" s="66" t="e">
        <f>IF(#REF!&lt;37987,37987,IF(#REF!&gt;38352,0,#REF!))</f>
        <v>#REF!</v>
      </c>
      <c r="E348" s="67" t="e">
        <f t="shared" si="40"/>
        <v>#REF!</v>
      </c>
      <c r="F348" s="66" t="e">
        <f>IF(#REF!&gt;38352,38352,IF(#REF!&lt;37987,0,#REF!))</f>
        <v>#REF!</v>
      </c>
      <c r="G348" s="67" t="e">
        <f t="shared" si="41"/>
        <v>#REF!</v>
      </c>
      <c r="H348" s="68" t="e">
        <f t="shared" si="42"/>
        <v>#REF!</v>
      </c>
      <c r="I348" s="68" t="e">
        <f t="shared" si="43"/>
        <v>#REF!</v>
      </c>
      <c r="J348" s="69">
        <v>3.5000000000000003E-2</v>
      </c>
      <c r="K348" s="70" t="e">
        <f>ROUND((((#REF!*J348)/360)*I348)/0.05,0)*0.05</f>
        <v>#REF!</v>
      </c>
      <c r="M348" s="71">
        <v>2004</v>
      </c>
      <c r="N348" s="66" t="e">
        <f>IF(#REF!&lt;37987,37987,IF(#REF!&gt;38352,0,#REF!))</f>
        <v>#REF!</v>
      </c>
      <c r="O348" s="67" t="e">
        <f t="shared" si="44"/>
        <v>#REF!</v>
      </c>
      <c r="P348" s="66" t="e">
        <f>IF(#REF!&gt;38352,38352,IF(#REF!&lt;37987,0,#REF!))</f>
        <v>#REF!</v>
      </c>
      <c r="Q348" s="67" t="e">
        <f t="shared" si="45"/>
        <v>#REF!</v>
      </c>
      <c r="R348" s="68" t="e">
        <f t="shared" si="46"/>
        <v>#REF!</v>
      </c>
      <c r="S348" s="68" t="e">
        <f t="shared" si="47"/>
        <v>#REF!</v>
      </c>
      <c r="T348" s="69">
        <v>3.5000000000000003E-2</v>
      </c>
      <c r="U348" s="70" t="e">
        <f>ROUND((((#REF!*T348)/360)*S348)/0.05,0)*0.05</f>
        <v>#REF!</v>
      </c>
    </row>
    <row r="349" spans="3:21">
      <c r="C349" s="71">
        <v>2005</v>
      </c>
      <c r="D349" s="66" t="e">
        <f>IF(#REF!&lt;38353,38353,IF(#REF!&gt;38717,0,#REF!))</f>
        <v>#REF!</v>
      </c>
      <c r="E349" s="67" t="e">
        <f t="shared" si="40"/>
        <v>#REF!</v>
      </c>
      <c r="F349" s="66" t="e">
        <f>IF(#REF!&gt;38717,38717,IF(#REF!&lt;38353,0,#REF!))</f>
        <v>#REF!</v>
      </c>
      <c r="G349" s="67" t="e">
        <f t="shared" si="41"/>
        <v>#REF!</v>
      </c>
      <c r="H349" s="68" t="e">
        <f t="shared" si="42"/>
        <v>#REF!</v>
      </c>
      <c r="I349" s="68" t="e">
        <f t="shared" si="43"/>
        <v>#REF!</v>
      </c>
      <c r="J349" s="69">
        <v>3.5000000000000003E-2</v>
      </c>
      <c r="K349" s="70" t="e">
        <f>ROUND((((#REF!*J349)/360)*I349)/0.05,0)*0.05</f>
        <v>#REF!</v>
      </c>
      <c r="M349" s="71">
        <v>2005</v>
      </c>
      <c r="N349" s="66" t="e">
        <f>IF(#REF!&lt;38353,38353,IF(#REF!&gt;38717,0,#REF!))</f>
        <v>#REF!</v>
      </c>
      <c r="O349" s="67" t="e">
        <f t="shared" si="44"/>
        <v>#REF!</v>
      </c>
      <c r="P349" s="66" t="e">
        <f>IF(#REF!&gt;38717,38717,IF(#REF!&lt;38353,0,#REF!))</f>
        <v>#REF!</v>
      </c>
      <c r="Q349" s="67" t="e">
        <f t="shared" si="45"/>
        <v>#REF!</v>
      </c>
      <c r="R349" s="68" t="e">
        <f t="shared" si="46"/>
        <v>#REF!</v>
      </c>
      <c r="S349" s="68" t="e">
        <f t="shared" si="47"/>
        <v>#REF!</v>
      </c>
      <c r="T349" s="69">
        <v>3.5000000000000003E-2</v>
      </c>
      <c r="U349" s="70" t="e">
        <f>ROUND((((#REF!*T349)/360)*S349)/0.05,0)*0.05</f>
        <v>#REF!</v>
      </c>
    </row>
    <row r="350" spans="3:21">
      <c r="C350" s="71">
        <v>2006</v>
      </c>
      <c r="D350" s="66" t="e">
        <f>IF(#REF!&lt;38718,38718,IF(#REF!&gt;39082,0,#REF!))</f>
        <v>#REF!</v>
      </c>
      <c r="E350" s="67" t="e">
        <f t="shared" si="40"/>
        <v>#REF!</v>
      </c>
      <c r="F350" s="66" t="e">
        <f>IF(#REF!&gt;39082,39082,IF(#REF!&lt;38718,0,#REF!))</f>
        <v>#REF!</v>
      </c>
      <c r="G350" s="67" t="e">
        <f t="shared" si="41"/>
        <v>#REF!</v>
      </c>
      <c r="H350" s="68" t="e">
        <f t="shared" si="42"/>
        <v>#REF!</v>
      </c>
      <c r="I350" s="68" t="e">
        <f t="shared" si="43"/>
        <v>#REF!</v>
      </c>
      <c r="J350" s="69">
        <v>3.5000000000000003E-2</v>
      </c>
      <c r="K350" s="70" t="e">
        <f>ROUND((((#REF!*J350)/360)*I350)/0.05,0)*0.05</f>
        <v>#REF!</v>
      </c>
      <c r="M350" s="71">
        <v>2006</v>
      </c>
      <c r="N350" s="66" t="e">
        <f>IF(#REF!&lt;38718,38718,IF(#REF!&gt;39082,0,#REF!))</f>
        <v>#REF!</v>
      </c>
      <c r="O350" s="67" t="e">
        <f t="shared" si="44"/>
        <v>#REF!</v>
      </c>
      <c r="P350" s="66" t="e">
        <f>IF(#REF!&gt;39082,39082,IF(#REF!&lt;38718,0,#REF!))</f>
        <v>#REF!</v>
      </c>
      <c r="Q350" s="67" t="e">
        <f t="shared" si="45"/>
        <v>#REF!</v>
      </c>
      <c r="R350" s="68" t="e">
        <f t="shared" si="46"/>
        <v>#REF!</v>
      </c>
      <c r="S350" s="68" t="e">
        <f t="shared" si="47"/>
        <v>#REF!</v>
      </c>
      <c r="T350" s="69">
        <v>3.5000000000000003E-2</v>
      </c>
      <c r="U350" s="70" t="e">
        <f>ROUND((((#REF!*T350)/360)*S350)/0.05,0)*0.05</f>
        <v>#REF!</v>
      </c>
    </row>
    <row r="351" spans="3:21">
      <c r="C351" s="71">
        <v>2007</v>
      </c>
      <c r="D351" s="66" t="e">
        <f>IF(#REF!&lt;39083,39083,IF(#REF!&gt;39447,0,#REF!))</f>
        <v>#REF!</v>
      </c>
      <c r="E351" s="67" t="e">
        <f t="shared" si="40"/>
        <v>#REF!</v>
      </c>
      <c r="F351" s="66" t="e">
        <f>IF(#REF!&gt;39447,39447,IF(#REF!&lt;39083,0,#REF!))</f>
        <v>#REF!</v>
      </c>
      <c r="G351" s="67" t="e">
        <f t="shared" si="41"/>
        <v>#REF!</v>
      </c>
      <c r="H351" s="68" t="e">
        <f t="shared" si="42"/>
        <v>#REF!</v>
      </c>
      <c r="I351" s="68" t="e">
        <f t="shared" si="43"/>
        <v>#REF!</v>
      </c>
      <c r="J351" s="69">
        <v>3.5000000000000003E-2</v>
      </c>
      <c r="K351" s="70" t="e">
        <f>ROUND((((#REF!*J351)/360)*I351)/0.05,0)*0.05</f>
        <v>#REF!</v>
      </c>
      <c r="M351" s="71">
        <v>2007</v>
      </c>
      <c r="N351" s="66" t="e">
        <f>IF(#REF!&lt;39083,39083,IF(#REF!&gt;39447,0,#REF!))</f>
        <v>#REF!</v>
      </c>
      <c r="O351" s="67" t="e">
        <f t="shared" si="44"/>
        <v>#REF!</v>
      </c>
      <c r="P351" s="66" t="e">
        <f>IF(#REF!&gt;39447,39447,IF(#REF!&lt;39083,0,#REF!))</f>
        <v>#REF!</v>
      </c>
      <c r="Q351" s="67" t="e">
        <f t="shared" si="45"/>
        <v>#REF!</v>
      </c>
      <c r="R351" s="68" t="e">
        <f t="shared" si="46"/>
        <v>#REF!</v>
      </c>
      <c r="S351" s="68" t="e">
        <f t="shared" si="47"/>
        <v>#REF!</v>
      </c>
      <c r="T351" s="69">
        <v>3.5000000000000003E-2</v>
      </c>
      <c r="U351" s="70" t="e">
        <f>ROUND((((#REF!*T351)/360)*S351)/0.05,0)*0.05</f>
        <v>#REF!</v>
      </c>
    </row>
    <row r="352" spans="3:21">
      <c r="C352" s="71">
        <v>2008</v>
      </c>
      <c r="D352" s="66" t="e">
        <f>IF(#REF!&lt;39448,39448,IF(#REF!&gt;39813,0,#REF!))</f>
        <v>#REF!</v>
      </c>
      <c r="E352" s="67" t="e">
        <f t="shared" si="40"/>
        <v>#REF!</v>
      </c>
      <c r="F352" s="66" t="e">
        <f>IF(#REF!&gt;39813,39813,IF(#REF!&lt;39448,0,#REF!))</f>
        <v>#REF!</v>
      </c>
      <c r="G352" s="67" t="e">
        <f t="shared" si="41"/>
        <v>#REF!</v>
      </c>
      <c r="H352" s="68" t="e">
        <f t="shared" si="42"/>
        <v>#REF!</v>
      </c>
      <c r="I352" s="68" t="e">
        <f t="shared" si="43"/>
        <v>#REF!</v>
      </c>
      <c r="J352" s="69">
        <v>0.04</v>
      </c>
      <c r="K352" s="70" t="e">
        <f>ROUND((((#REF!*J352)/360)*I352)/0.05,0)*0.05</f>
        <v>#REF!</v>
      </c>
      <c r="M352" s="71">
        <v>2008</v>
      </c>
      <c r="N352" s="66" t="e">
        <f>IF(#REF!&lt;39448,39448,IF(#REF!&gt;39813,0,#REF!))</f>
        <v>#REF!</v>
      </c>
      <c r="O352" s="67" t="e">
        <f t="shared" si="44"/>
        <v>#REF!</v>
      </c>
      <c r="P352" s="66" t="e">
        <f>IF(#REF!&gt;39813,39813,IF(#REF!&lt;39448,0,#REF!))</f>
        <v>#REF!</v>
      </c>
      <c r="Q352" s="67" t="e">
        <f t="shared" si="45"/>
        <v>#REF!</v>
      </c>
      <c r="R352" s="68" t="e">
        <f t="shared" si="46"/>
        <v>#REF!</v>
      </c>
      <c r="S352" s="68" t="e">
        <f t="shared" si="47"/>
        <v>#REF!</v>
      </c>
      <c r="T352" s="69">
        <v>0.04</v>
      </c>
      <c r="U352" s="70" t="e">
        <f>ROUND((((#REF!*T352)/360)*S352)/0.05,0)*0.05</f>
        <v>#REF!</v>
      </c>
    </row>
    <row r="353" spans="3:21">
      <c r="C353" s="71">
        <v>2009</v>
      </c>
      <c r="D353" s="66" t="e">
        <f>IF(#REF!&lt;39814,39814,IF(#REF!&gt;40178,0,#REF!))</f>
        <v>#REF!</v>
      </c>
      <c r="E353" s="67" t="e">
        <f t="shared" si="40"/>
        <v>#REF!</v>
      </c>
      <c r="F353" s="66" t="e">
        <f>IF(#REF!&gt;40178,40178,IF(#REF!&lt;39814,0,#REF!))</f>
        <v>#REF!</v>
      </c>
      <c r="G353" s="67" t="e">
        <f t="shared" si="41"/>
        <v>#REF!</v>
      </c>
      <c r="H353" s="68" t="e">
        <f t="shared" si="42"/>
        <v>#REF!</v>
      </c>
      <c r="I353" s="68" t="e">
        <f t="shared" si="43"/>
        <v>#REF!</v>
      </c>
      <c r="J353" s="69">
        <v>0.04</v>
      </c>
      <c r="K353" s="70" t="e">
        <f>ROUND((((#REF!*J353)/360)*I353)/0.05,0)*0.05</f>
        <v>#REF!</v>
      </c>
      <c r="M353" s="71">
        <v>2009</v>
      </c>
      <c r="N353" s="66" t="e">
        <f>IF(#REF!&lt;39814,39814,IF(#REF!&gt;40178,0,#REF!))</f>
        <v>#REF!</v>
      </c>
      <c r="O353" s="67" t="e">
        <f t="shared" si="44"/>
        <v>#REF!</v>
      </c>
      <c r="P353" s="66" t="e">
        <f>IF(#REF!&gt;40178,40178,IF(#REF!&lt;39814,0,#REF!))</f>
        <v>#REF!</v>
      </c>
      <c r="Q353" s="67" t="e">
        <f t="shared" si="45"/>
        <v>#REF!</v>
      </c>
      <c r="R353" s="68" t="e">
        <f t="shared" si="46"/>
        <v>#REF!</v>
      </c>
      <c r="S353" s="68" t="e">
        <f t="shared" si="47"/>
        <v>#REF!</v>
      </c>
      <c r="T353" s="69">
        <v>0.04</v>
      </c>
      <c r="U353" s="70" t="e">
        <f>ROUND((((#REF!*T353)/360)*S353)/0.05,0)*0.05</f>
        <v>#REF!</v>
      </c>
    </row>
    <row r="354" spans="3:21">
      <c r="C354" s="71">
        <v>2010</v>
      </c>
      <c r="D354" s="66" t="e">
        <f>IF(#REF!&lt;40179,40179,IF(#REF!&gt;40543,0,#REF!))</f>
        <v>#REF!</v>
      </c>
      <c r="E354" s="67" t="e">
        <f t="shared" si="40"/>
        <v>#REF!</v>
      </c>
      <c r="F354" s="66" t="e">
        <f>IF(#REF!&gt;40543,40543,IF(#REF!&lt;40179,0,#REF!))</f>
        <v>#REF!</v>
      </c>
      <c r="G354" s="67" t="e">
        <f t="shared" si="41"/>
        <v>#REF!</v>
      </c>
      <c r="H354" s="68" t="e">
        <f t="shared" si="42"/>
        <v>#REF!</v>
      </c>
      <c r="I354" s="68" t="e">
        <f t="shared" si="43"/>
        <v>#REF!</v>
      </c>
      <c r="J354" s="69">
        <v>3.5000000000000003E-2</v>
      </c>
      <c r="K354" s="70" t="e">
        <f>ROUND((((#REF!*J354)/360)*I354)/0.05,0)*0.05</f>
        <v>#REF!</v>
      </c>
      <c r="M354" s="71">
        <v>2010</v>
      </c>
      <c r="N354" s="66" t="e">
        <f>IF(#REF!&lt;40179,40179,IF(#REF!&gt;40543,0,#REF!))</f>
        <v>#REF!</v>
      </c>
      <c r="O354" s="67" t="e">
        <f t="shared" si="44"/>
        <v>#REF!</v>
      </c>
      <c r="P354" s="66" t="e">
        <f>IF(#REF!&gt;40543,40543,IF(#REF!&lt;40179,0,#REF!))</f>
        <v>#REF!</v>
      </c>
      <c r="Q354" s="67" t="e">
        <f t="shared" si="45"/>
        <v>#REF!</v>
      </c>
      <c r="R354" s="68" t="e">
        <f t="shared" si="46"/>
        <v>#REF!</v>
      </c>
      <c r="S354" s="68" t="e">
        <f t="shared" si="47"/>
        <v>#REF!</v>
      </c>
      <c r="T354" s="69">
        <v>3.5000000000000003E-2</v>
      </c>
      <c r="U354" s="70" t="e">
        <f>ROUND((((#REF!*T354)/360)*S354)/0.05,0)*0.05</f>
        <v>#REF!</v>
      </c>
    </row>
    <row r="355" spans="3:21">
      <c r="C355" s="71">
        <v>2011</v>
      </c>
      <c r="D355" s="66" t="e">
        <f>IF(#REF!&lt;40544,40544,IF(#REF!&gt;40908,0,#REF!))</f>
        <v>#REF!</v>
      </c>
      <c r="E355" s="67" t="e">
        <f t="shared" si="40"/>
        <v>#REF!</v>
      </c>
      <c r="F355" s="66" t="e">
        <f>IF(#REF!&gt;40908,40908,IF(#REF!&lt;40544,0,#REF!))</f>
        <v>#REF!</v>
      </c>
      <c r="G355" s="67" t="e">
        <f t="shared" si="41"/>
        <v>#REF!</v>
      </c>
      <c r="H355" s="68" t="e">
        <f t="shared" si="42"/>
        <v>#REF!</v>
      </c>
      <c r="I355" s="68" t="e">
        <f t="shared" si="43"/>
        <v>#REF!</v>
      </c>
      <c r="J355" s="69">
        <v>3.5000000000000003E-2</v>
      </c>
      <c r="K355" s="70" t="e">
        <f>ROUND((((#REF!*J355)/360)*I355)/0.05,0)*0.05</f>
        <v>#REF!</v>
      </c>
      <c r="M355" s="71">
        <v>2011</v>
      </c>
      <c r="N355" s="66" t="e">
        <f>IF(#REF!&lt;40544,40544,IF(#REF!&gt;40908,0,#REF!))</f>
        <v>#REF!</v>
      </c>
      <c r="O355" s="67" t="e">
        <f t="shared" si="44"/>
        <v>#REF!</v>
      </c>
      <c r="P355" s="66" t="e">
        <f>IF(#REF!&gt;40908,40908,IF(#REF!&lt;40544,0,#REF!))</f>
        <v>#REF!</v>
      </c>
      <c r="Q355" s="67" t="e">
        <f t="shared" si="45"/>
        <v>#REF!</v>
      </c>
      <c r="R355" s="68" t="e">
        <f t="shared" si="46"/>
        <v>#REF!</v>
      </c>
      <c r="S355" s="68" t="e">
        <f t="shared" si="47"/>
        <v>#REF!</v>
      </c>
      <c r="T355" s="69">
        <v>3.5000000000000003E-2</v>
      </c>
      <c r="U355" s="70" t="e">
        <f>ROUND((((#REF!*T355)/360)*S355)/0.05,0)*0.05</f>
        <v>#REF!</v>
      </c>
    </row>
    <row r="356" spans="3:21">
      <c r="C356" s="71">
        <v>2012</v>
      </c>
      <c r="D356" s="66" t="e">
        <f>IF(#REF!&lt;40909,40909,IF(#REF!&gt;41274,0,#REF!))</f>
        <v>#REF!</v>
      </c>
      <c r="E356" s="67" t="e">
        <f t="shared" si="40"/>
        <v>#REF!</v>
      </c>
      <c r="F356" s="66" t="e">
        <f>IF(#REF!&gt;41274,41274,IF(#REF!&lt;40909,0,#REF!))</f>
        <v>#REF!</v>
      </c>
      <c r="G356" s="67" t="e">
        <f t="shared" si="41"/>
        <v>#REF!</v>
      </c>
      <c r="H356" s="68" t="e">
        <f t="shared" si="42"/>
        <v>#REF!</v>
      </c>
      <c r="I356" s="68" t="e">
        <f t="shared" si="43"/>
        <v>#REF!</v>
      </c>
      <c r="J356" s="69">
        <v>0.03</v>
      </c>
      <c r="K356" s="70" t="e">
        <f>ROUND((((#REF!*J356)/360)*I356)/0.05,0)*0.05</f>
        <v>#REF!</v>
      </c>
      <c r="M356" s="71">
        <v>2012</v>
      </c>
      <c r="N356" s="66" t="e">
        <f>IF(#REF!&lt;40909,40909,IF(#REF!&gt;41274,0,#REF!))</f>
        <v>#REF!</v>
      </c>
      <c r="O356" s="67" t="e">
        <f t="shared" si="44"/>
        <v>#REF!</v>
      </c>
      <c r="P356" s="66" t="e">
        <f>IF(#REF!&gt;41274,41274,IF(#REF!&lt;40909,0,#REF!))</f>
        <v>#REF!</v>
      </c>
      <c r="Q356" s="67" t="e">
        <f t="shared" si="45"/>
        <v>#REF!</v>
      </c>
      <c r="R356" s="68" t="e">
        <f t="shared" si="46"/>
        <v>#REF!</v>
      </c>
      <c r="S356" s="68" t="e">
        <f t="shared" si="47"/>
        <v>#REF!</v>
      </c>
      <c r="T356" s="69">
        <v>0.03</v>
      </c>
      <c r="U356" s="70" t="e">
        <f>ROUND((((#REF!*T356)/360)*S356)/0.05,0)*0.05</f>
        <v>#REF!</v>
      </c>
    </row>
    <row r="357" spans="3:21">
      <c r="C357" s="71">
        <v>2013</v>
      </c>
      <c r="D357" s="66" t="e">
        <f>IF(#REF!&lt;41275,41275,IF(#REF!&gt;41639,0,#REF!))</f>
        <v>#REF!</v>
      </c>
      <c r="E357" s="67" t="e">
        <f t="shared" si="40"/>
        <v>#REF!</v>
      </c>
      <c r="F357" s="66" t="e">
        <f>IF(#REF!&gt;41639,41639,IF(#REF!&lt;41275,0,#REF!))</f>
        <v>#REF!</v>
      </c>
      <c r="G357" s="67" t="e">
        <f t="shared" si="41"/>
        <v>#REF!</v>
      </c>
      <c r="H357" s="68" t="e">
        <f t="shared" si="42"/>
        <v>#REF!</v>
      </c>
      <c r="I357" s="68" t="e">
        <f t="shared" si="43"/>
        <v>#REF!</v>
      </c>
      <c r="J357" s="69">
        <v>0</v>
      </c>
      <c r="K357" s="70" t="e">
        <f>ROUND((((#REF!*J357)/360)*I357)/0.05,0)*0.05</f>
        <v>#REF!</v>
      </c>
      <c r="M357" s="71">
        <v>2013</v>
      </c>
      <c r="N357" s="66" t="e">
        <f>IF(#REF!&lt;41275,41275,IF(#REF!&gt;41639,0,#REF!))</f>
        <v>#REF!</v>
      </c>
      <c r="O357" s="67" t="e">
        <f t="shared" si="44"/>
        <v>#REF!</v>
      </c>
      <c r="P357" s="66" t="e">
        <f>IF(#REF!&gt;41639,41639,IF(#REF!&lt;41275,0,#REF!))</f>
        <v>#REF!</v>
      </c>
      <c r="Q357" s="67" t="e">
        <f t="shared" si="45"/>
        <v>#REF!</v>
      </c>
      <c r="R357" s="68" t="e">
        <f t="shared" si="46"/>
        <v>#REF!</v>
      </c>
      <c r="S357" s="68" t="e">
        <f t="shared" si="47"/>
        <v>#REF!</v>
      </c>
      <c r="T357" s="69">
        <v>0</v>
      </c>
      <c r="U357" s="70" t="e">
        <f>ROUND((((#REF!*T357)/360)*S357)/0.05,0)*0.05</f>
        <v>#REF!</v>
      </c>
    </row>
    <row r="358" spans="3:21">
      <c r="C358" s="71">
        <v>2014</v>
      </c>
      <c r="D358" s="66" t="e">
        <f>IF(#REF!&lt;41640,41640,IF(#REF!&gt;42004,0,#REF!))</f>
        <v>#REF!</v>
      </c>
      <c r="E358" s="67" t="e">
        <f t="shared" si="40"/>
        <v>#REF!</v>
      </c>
      <c r="F358" s="66" t="e">
        <f>IF(#REF!&gt;42004,42004,IF(#REF!&lt;41640,0,#REF!))</f>
        <v>#REF!</v>
      </c>
      <c r="G358" s="67" t="e">
        <f t="shared" si="41"/>
        <v>#REF!</v>
      </c>
      <c r="H358" s="68" t="e">
        <f t="shared" si="42"/>
        <v>#REF!</v>
      </c>
      <c r="I358" s="68" t="e">
        <f t="shared" si="43"/>
        <v>#REF!</v>
      </c>
      <c r="J358" s="69">
        <v>0</v>
      </c>
      <c r="K358" s="70" t="e">
        <f>ROUND((((#REF!*J358)/360)*I358)/0.05,0)*0.05</f>
        <v>#REF!</v>
      </c>
      <c r="M358" s="71">
        <v>2014</v>
      </c>
      <c r="N358" s="66" t="e">
        <f>IF(#REF!&lt;41640,41640,IF(#REF!&gt;42004,0,#REF!))</f>
        <v>#REF!</v>
      </c>
      <c r="O358" s="67" t="e">
        <f t="shared" si="44"/>
        <v>#REF!</v>
      </c>
      <c r="P358" s="66" t="e">
        <f>IF(#REF!&gt;42004,42004,IF(#REF!&lt;41640,0,#REF!))</f>
        <v>#REF!</v>
      </c>
      <c r="Q358" s="67" t="e">
        <f t="shared" si="45"/>
        <v>#REF!</v>
      </c>
      <c r="R358" s="68" t="e">
        <f t="shared" si="46"/>
        <v>#REF!</v>
      </c>
      <c r="S358" s="68" t="e">
        <f t="shared" si="47"/>
        <v>#REF!</v>
      </c>
      <c r="T358" s="69">
        <v>0</v>
      </c>
      <c r="U358" s="70" t="e">
        <f>ROUND((((#REF!*T358)/360)*S358)/0.05,0)*0.05</f>
        <v>#REF!</v>
      </c>
    </row>
    <row r="359" spans="3:21">
      <c r="C359" s="71">
        <v>2015</v>
      </c>
      <c r="D359" s="66" t="e">
        <f>IF(#REF!&lt;42005,42005,IF(#REF!&gt;42369,0,#REF!))</f>
        <v>#REF!</v>
      </c>
      <c r="E359" s="67" t="e">
        <f t="shared" si="40"/>
        <v>#REF!</v>
      </c>
      <c r="F359" s="66" t="e">
        <f>IF(#REF!&gt;42369,42369,IF(#REF!&lt;42005,0,#REF!))</f>
        <v>#REF!</v>
      </c>
      <c r="G359" s="67" t="e">
        <f t="shared" si="41"/>
        <v>#REF!</v>
      </c>
      <c r="H359" s="68" t="e">
        <f t="shared" si="42"/>
        <v>#REF!</v>
      </c>
      <c r="I359" s="68" t="e">
        <f t="shared" si="43"/>
        <v>#REF!</v>
      </c>
      <c r="J359" s="69">
        <v>0</v>
      </c>
      <c r="K359" s="70" t="e">
        <f>ROUND((((#REF!*J359)/360)*I359)/0.05,0)*0.05</f>
        <v>#REF!</v>
      </c>
      <c r="M359" s="71">
        <v>2015</v>
      </c>
      <c r="N359" s="66" t="e">
        <f>IF(#REF!&lt;42005,42005,IF(#REF!&gt;42369,0,#REF!))</f>
        <v>#REF!</v>
      </c>
      <c r="O359" s="67" t="e">
        <f t="shared" si="44"/>
        <v>#REF!</v>
      </c>
      <c r="P359" s="66" t="e">
        <f>IF(#REF!&gt;42369,42369,IF(#REF!&lt;42005,0,#REF!))</f>
        <v>#REF!</v>
      </c>
      <c r="Q359" s="67" t="e">
        <f t="shared" si="45"/>
        <v>#REF!</v>
      </c>
      <c r="R359" s="68" t="e">
        <f t="shared" si="46"/>
        <v>#REF!</v>
      </c>
      <c r="S359" s="68" t="e">
        <f t="shared" si="47"/>
        <v>#REF!</v>
      </c>
      <c r="T359" s="69">
        <v>0</v>
      </c>
      <c r="U359" s="70" t="e">
        <f>ROUND((((#REF!*T359)/360)*S359)/0.05,0)*0.05</f>
        <v>#REF!</v>
      </c>
    </row>
    <row r="360" spans="3:21">
      <c r="C360" s="71">
        <v>2016</v>
      </c>
      <c r="D360" s="66" t="e">
        <f>IF(#REF!&lt;42370,42370,IF(#REF!&gt;42735,0,#REF!))</f>
        <v>#REF!</v>
      </c>
      <c r="E360" s="67" t="e">
        <f t="shared" si="40"/>
        <v>#REF!</v>
      </c>
      <c r="F360" s="66" t="e">
        <f>IF(#REF!&gt;42735,42735,IF(#REF!&lt;42370,0,#REF!))</f>
        <v>#REF!</v>
      </c>
      <c r="G360" s="67" t="e">
        <f t="shared" si="41"/>
        <v>#REF!</v>
      </c>
      <c r="H360" s="68" t="e">
        <f t="shared" si="42"/>
        <v>#REF!</v>
      </c>
      <c r="I360" s="68" t="e">
        <f t="shared" si="43"/>
        <v>#REF!</v>
      </c>
      <c r="J360" s="69">
        <v>0</v>
      </c>
      <c r="K360" s="70" t="e">
        <f>ROUND((((#REF!*J360)/360)*I360)/0.05,0)*0.05</f>
        <v>#REF!</v>
      </c>
      <c r="M360" s="71">
        <v>2016</v>
      </c>
      <c r="N360" s="66" t="e">
        <f>IF(#REF!&lt;42370,42370,IF(#REF!&gt;42735,0,#REF!))</f>
        <v>#REF!</v>
      </c>
      <c r="O360" s="67" t="e">
        <f t="shared" si="44"/>
        <v>#REF!</v>
      </c>
      <c r="P360" s="66" t="e">
        <f>IF(#REF!&gt;42735,42735,IF(#REF!&lt;42370,0,#REF!))</f>
        <v>#REF!</v>
      </c>
      <c r="Q360" s="67" t="e">
        <f t="shared" si="45"/>
        <v>#REF!</v>
      </c>
      <c r="R360" s="68" t="e">
        <f t="shared" si="46"/>
        <v>#REF!</v>
      </c>
      <c r="S360" s="68" t="e">
        <f t="shared" si="47"/>
        <v>#REF!</v>
      </c>
      <c r="T360" s="69">
        <v>0</v>
      </c>
      <c r="U360" s="70" t="e">
        <f>ROUND((((#REF!*T360)/360)*S360)/0.05,0)*0.05</f>
        <v>#REF!</v>
      </c>
    </row>
    <row r="361" spans="3:21">
      <c r="C361" s="71">
        <v>2017</v>
      </c>
      <c r="D361" s="66" t="e">
        <f>IF(#REF!&lt;42736,42736,IF(#REF!&gt;43100,0,#REF!))</f>
        <v>#REF!</v>
      </c>
      <c r="E361" s="67" t="e">
        <f t="shared" si="40"/>
        <v>#REF!</v>
      </c>
      <c r="F361" s="66" t="e">
        <f>IF(#REF!&gt;43100,43100,IF(#REF!&lt;42736,0,#REF!))</f>
        <v>#REF!</v>
      </c>
      <c r="G361" s="67" t="e">
        <f t="shared" si="41"/>
        <v>#REF!</v>
      </c>
      <c r="H361" s="68" t="e">
        <f t="shared" si="42"/>
        <v>#REF!</v>
      </c>
      <c r="I361" s="68" t="e">
        <f t="shared" si="43"/>
        <v>#REF!</v>
      </c>
      <c r="J361" s="69">
        <v>0</v>
      </c>
      <c r="K361" s="70" t="e">
        <f>ROUND((((#REF!*J361)/360)*I361)/0.05,0)*0.05</f>
        <v>#REF!</v>
      </c>
      <c r="M361" s="71">
        <v>2017</v>
      </c>
      <c r="N361" s="66" t="e">
        <f>IF(#REF!&lt;42736,42736,IF(#REF!&gt;43100,0,#REF!))</f>
        <v>#REF!</v>
      </c>
      <c r="O361" s="67" t="e">
        <f t="shared" si="44"/>
        <v>#REF!</v>
      </c>
      <c r="P361" s="66" t="e">
        <f>IF(#REF!&gt;43100,43100,IF(#REF!&lt;42736,0,#REF!))</f>
        <v>#REF!</v>
      </c>
      <c r="Q361" s="67" t="e">
        <f t="shared" si="45"/>
        <v>#REF!</v>
      </c>
      <c r="R361" s="68" t="e">
        <f t="shared" si="46"/>
        <v>#REF!</v>
      </c>
      <c r="S361" s="68" t="e">
        <f t="shared" si="47"/>
        <v>#REF!</v>
      </c>
      <c r="T361" s="69">
        <v>0</v>
      </c>
      <c r="U361" s="70" t="e">
        <f>ROUND((((#REF!*T361)/360)*S361)/0.05,0)*0.05</f>
        <v>#REF!</v>
      </c>
    </row>
    <row r="362" spans="3:21">
      <c r="C362" s="71">
        <v>2018</v>
      </c>
      <c r="D362" s="66" t="e">
        <f>IF(#REF!&lt;43101,43101,IF(#REF!&gt;43465,0,#REF!))</f>
        <v>#REF!</v>
      </c>
      <c r="E362" s="67" t="e">
        <f t="shared" si="40"/>
        <v>#REF!</v>
      </c>
      <c r="F362" s="66" t="e">
        <f>IF(#REF!&gt;43465,43465,IF(#REF!&lt;43101,0,#REF!))</f>
        <v>#REF!</v>
      </c>
      <c r="G362" s="67" t="e">
        <f t="shared" si="41"/>
        <v>#REF!</v>
      </c>
      <c r="H362" s="68" t="e">
        <f t="shared" si="42"/>
        <v>#REF!</v>
      </c>
      <c r="I362" s="68" t="e">
        <f t="shared" si="43"/>
        <v>#REF!</v>
      </c>
      <c r="J362" s="69">
        <v>0</v>
      </c>
      <c r="K362" s="70" t="e">
        <f>ROUND((((#REF!*J362)/360)*I362)/0.05,0)*0.05</f>
        <v>#REF!</v>
      </c>
      <c r="M362" s="71">
        <v>2018</v>
      </c>
      <c r="N362" s="66" t="e">
        <f>IF(#REF!&lt;43101,43101,IF(#REF!&gt;43465,0,#REF!))</f>
        <v>#REF!</v>
      </c>
      <c r="O362" s="67" t="e">
        <f t="shared" si="44"/>
        <v>#REF!</v>
      </c>
      <c r="P362" s="66" t="e">
        <f>IF(#REF!&gt;43465,43465,IF(#REF!&lt;43101,0,#REF!))</f>
        <v>#REF!</v>
      </c>
      <c r="Q362" s="67" t="e">
        <f t="shared" si="45"/>
        <v>#REF!</v>
      </c>
      <c r="R362" s="68" t="e">
        <f t="shared" si="46"/>
        <v>#REF!</v>
      </c>
      <c r="S362" s="68" t="e">
        <f t="shared" si="47"/>
        <v>#REF!</v>
      </c>
      <c r="T362" s="69">
        <v>0</v>
      </c>
      <c r="U362" s="70" t="e">
        <f>ROUND((((#REF!*T362)/360)*S362)/0.05,0)*0.05</f>
        <v>#REF!</v>
      </c>
    </row>
    <row r="363" spans="3:21">
      <c r="C363" s="71">
        <v>2019</v>
      </c>
      <c r="D363" s="66" t="e">
        <f>IF(#REF!&lt;43466,43466,IF(#REF!&gt;43830,0,#REF!))</f>
        <v>#REF!</v>
      </c>
      <c r="E363" s="67" t="e">
        <f t="shared" si="40"/>
        <v>#REF!</v>
      </c>
      <c r="F363" s="66" t="e">
        <f>IF(#REF!&gt;43830,43830,IF(#REF!&lt;43466,0,#REF!))</f>
        <v>#REF!</v>
      </c>
      <c r="G363" s="67" t="e">
        <f t="shared" si="41"/>
        <v>#REF!</v>
      </c>
      <c r="H363" s="68" t="e">
        <f t="shared" si="42"/>
        <v>#REF!</v>
      </c>
      <c r="I363" s="68" t="e">
        <f t="shared" si="43"/>
        <v>#REF!</v>
      </c>
      <c r="J363" s="69">
        <v>0</v>
      </c>
      <c r="K363" s="70" t="e">
        <f>ROUND((((#REF!*J363)/360)*I363)/0.05,0)*0.05</f>
        <v>#REF!</v>
      </c>
      <c r="M363" s="71">
        <v>2019</v>
      </c>
      <c r="N363" s="66" t="e">
        <f>IF(#REF!&lt;43466,43466,IF(#REF!&gt;43830,0,#REF!))</f>
        <v>#REF!</v>
      </c>
      <c r="O363" s="67" t="e">
        <f t="shared" si="44"/>
        <v>#REF!</v>
      </c>
      <c r="P363" s="66" t="e">
        <f>IF(#REF!&gt;43830,43830,IF(#REF!&lt;43466,0,#REF!))</f>
        <v>#REF!</v>
      </c>
      <c r="Q363" s="67" t="e">
        <f t="shared" si="45"/>
        <v>#REF!</v>
      </c>
      <c r="R363" s="68" t="e">
        <f t="shared" si="46"/>
        <v>#REF!</v>
      </c>
      <c r="S363" s="68" t="e">
        <f t="shared" si="47"/>
        <v>#REF!</v>
      </c>
      <c r="T363" s="69">
        <v>0</v>
      </c>
      <c r="U363" s="70" t="e">
        <f>ROUND((((#REF!*T363)/360)*S363)/0.05,0)*0.05</f>
        <v>#REF!</v>
      </c>
    </row>
    <row r="364" spans="3:21">
      <c r="C364" s="71">
        <v>2020</v>
      </c>
      <c r="D364" s="66" t="e">
        <f>IF(#REF!&lt;43831,43831,IF(#REF!&gt;44196,0,#REF!))</f>
        <v>#REF!</v>
      </c>
      <c r="E364" s="67" t="e">
        <f t="shared" si="40"/>
        <v>#REF!</v>
      </c>
      <c r="F364" s="66" t="e">
        <f>IF(#REF!&gt;44196,44196,IF(#REF!&lt;43831,0,#REF!))</f>
        <v>#REF!</v>
      </c>
      <c r="G364" s="67" t="e">
        <f t="shared" si="41"/>
        <v>#REF!</v>
      </c>
      <c r="H364" s="68" t="e">
        <f t="shared" si="42"/>
        <v>#REF!</v>
      </c>
      <c r="I364" s="68" t="e">
        <f t="shared" si="43"/>
        <v>#REF!</v>
      </c>
      <c r="J364" s="69">
        <v>0</v>
      </c>
      <c r="K364" s="70" t="e">
        <f>ROUND((((#REF!*J364)/360)*I364)/0.05,0)*0.05</f>
        <v>#REF!</v>
      </c>
      <c r="M364" s="71">
        <v>2020</v>
      </c>
      <c r="N364" s="66" t="e">
        <f>IF(#REF!&lt;43831,43831,IF(#REF!&gt;44196,0,#REF!))</f>
        <v>#REF!</v>
      </c>
      <c r="O364" s="67" t="e">
        <f t="shared" si="44"/>
        <v>#REF!</v>
      </c>
      <c r="P364" s="66" t="e">
        <f>IF(#REF!&gt;44196,44196,IF(#REF!&lt;43831,0,#REF!))</f>
        <v>#REF!</v>
      </c>
      <c r="Q364" s="67" t="e">
        <f t="shared" si="45"/>
        <v>#REF!</v>
      </c>
      <c r="R364" s="68" t="e">
        <f t="shared" si="46"/>
        <v>#REF!</v>
      </c>
      <c r="S364" s="68" t="e">
        <f t="shared" si="47"/>
        <v>#REF!</v>
      </c>
      <c r="T364" s="69">
        <v>0</v>
      </c>
      <c r="U364" s="70" t="e">
        <f>ROUND((((#REF!*T364)/360)*S364)/0.05,0)*0.05</f>
        <v>#REF!</v>
      </c>
    </row>
    <row r="366" spans="3:21" hidden="1"/>
    <row r="367" spans="3:21" hidden="1"/>
    <row r="368" spans="3:21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3:21" hidden="1"/>
    <row r="386" spans="3:21" hidden="1"/>
    <row r="388" spans="3:21">
      <c r="C388" s="146" t="s">
        <v>17</v>
      </c>
      <c r="D388" s="146"/>
      <c r="E388" s="146" t="s">
        <v>14</v>
      </c>
      <c r="F388" s="146"/>
      <c r="G388" s="146" t="s">
        <v>15</v>
      </c>
      <c r="H388" s="146"/>
      <c r="I388" s="146" t="s">
        <v>16</v>
      </c>
      <c r="J388" s="146"/>
    </row>
    <row r="389" spans="3:21" ht="14.25">
      <c r="C389" s="43" t="e">
        <f>ROUNDDOWN(#REF!/100,0)*100</f>
        <v>#REF!</v>
      </c>
      <c r="D389" s="44" t="e">
        <f>ROUNDDOWN(#REF!/100,0)*100</f>
        <v>#REF!</v>
      </c>
      <c r="E389" s="45"/>
      <c r="F389" s="45"/>
      <c r="G389" s="45"/>
      <c r="H389" s="45"/>
      <c r="I389" s="46"/>
      <c r="J389" s="46"/>
      <c r="K389" s="46"/>
    </row>
    <row r="390" spans="3:21" ht="14.25">
      <c r="C390" s="47" t="e">
        <f>IF((ROUND(IF(C389&lt;=0,0,IF(C389&lt;EB!$A$4,C389*EB!$B$3,IF(C389&lt;EB!$A$17,VLOOKUP(C389,EB!$A$4:'EB'!$D$17,4)+(C389-VLOOKUP(C389,EB!$A$4:'EB'!$D$17,1))*VLOOKUP(C389,EB!$A$4:'EB'!$D$17,2),C389*EB!$B$17)))/0.05,0)*0.05)&lt;=25,0,(ROUND(IF(C389&lt;=0,0,IF(C389&lt;EB!$A$4,C389*EB!$B$3,IF(C389&lt;EB!$A$17,VLOOKUP(C389,EB!$A$4:'EB'!$D$17,4)+(C389-VLOOKUP(C389,EB!$A$4:'EB'!$D$17,1))*VLOOKUP(C389,EB!$A$4:'EB'!$D$17,2),C389*EB!$B$17)))/0.05,0)*0.05))</f>
        <v>#REF!</v>
      </c>
      <c r="D390" s="47" t="e">
        <f>IF((ROUND(IF(C389&lt;=0,0,IF(C389&lt;EB!$F$4,C389*EB!$G$3,IF(C389&lt;EB!$F$14,VLOOKUP(C389,EB!$F$4:'EB'!$I$14,4)+(C389-VLOOKUP(C389,EB!$F$4:'EB'!$I$14,1))*VLOOKUP(C389,EB!$F$4:'EB'!$I$14,2),C389*EB!$G$14)))/0.05,0)*0.05)&lt;=25,0,(ROUND(IF(C389&lt;=0,0,IF(C389&lt;EB!$F$4,C389*EB!$G$3,IF(C389&lt;EB!$F$14,VLOOKUP(C389,EB!$F$4:'EB'!$I$14,4)+(C389-VLOOKUP(C389,EB!$F$4:'EB'!$I$14,1))*VLOOKUP(C389,EB!$F$4:'EB'!$I$14,2),C389*EB!$G$14)))/0.05,0)*0.05))</f>
        <v>#REF!</v>
      </c>
      <c r="E390" s="47" t="e">
        <f>IF((ROUND(IF(C389&lt;=0,0,IF(C389&lt;EB!$A$24,C389*EB!$B$23,IF(C389&lt;EB!$A$38,VLOOKUP(C389,EB!$A$24:'EB'!$D$38,4)+(C389-VLOOKUP(C389,EB!$A$24:'EB'!$D$38,1))*VLOOKUP(C389,EB!$A$24:'EB'!$D$38,2),C389*EB!$B$38)))/0.05,0)*0.05)&lt;=25,0,(ROUND(IF(C389&lt;=0,0,IF(C389&lt;EB!$A$24,C389*EB!$B$23,IF(C389&lt;EB!$A$38,VLOOKUP(C389,EB!$A$24:'EB'!$D$38,4)+(C389-VLOOKUP(C389,EB!$A$24:'EB'!$D$38,1))*VLOOKUP(C389,EB!$A$24:'EB'!$D$38,2),C389*EB!$B$38)))/0.05,0)*0.05))</f>
        <v>#REF!</v>
      </c>
      <c r="F390" s="47" t="e">
        <f>IF((ROUND(IF(C389&lt;=0,0,IF(C389&lt;EB!$F$24,C389*EB!$G$23,IF(C389&lt;EB!$F$34,VLOOKUP(C389,EB!$F$24:'EB'!$I$34,4)+(C389-VLOOKUP(C389,EB!$F$24:'EB'!$I$34,1))*VLOOKUP(C389,EB!$F$24:'EB'!$I$34,2),C389*EB!$G$34)))/0.05,0)*0.05)&lt;=25,0,(ROUND(IF(C389&lt;=0,0,IF(C389&lt;EB!$F$24,C389*EB!$G$23,IF(C389&lt;EB!$F$34,VLOOKUP(C389,EB!$F$24:'EB'!$I$34,4)+(C389-VLOOKUP(C389,EB!$F$24:'EB'!$I$34,1))*VLOOKUP(C389,EB!$F$24:'EB'!$I$34,2),C389*EB!$G$34)))/0.05,0)*0.05))</f>
        <v>#REF!</v>
      </c>
      <c r="G390" s="47" t="e">
        <f>IF((ROUND(IF(C389&lt;=0,0,IF(C389&lt;EB!$A$45,C389*EB!$B$44,IF(C389&lt;EB!$A$58,VLOOKUP(C389,EB!$A$45:'EB'!$D$58,4)+(C389-VLOOKUP(C389,EB!$A$45:'EB'!$D$58,1))*VLOOKUP(C389,EB!$A$45:'EB'!$D$58,2),C389*EB!$B$58)))/0.05,0)*0.05)&lt;=25,0,(ROUND(IF(C389&lt;=0,0,IF(C389&lt;EB!$A$45,C389*EB!$B$44,IF(C389&lt;EB!$A$58,VLOOKUP(C389,EB!$A$45:'EB'!$D$58,4)+(C389-VLOOKUP(C389,EB!$A$45:'EB'!$D$58,1))*VLOOKUP(C389,EB!$A$45:'EB'!$D$58,2),C389*EB!$B$58)))/0.05,0)*0.05))</f>
        <v>#REF!</v>
      </c>
      <c r="H390" s="47" t="e">
        <f>IF((ROUND(IF(C389&lt;=0,0,IF(C389&lt;EB!$F$45,C389*EB!$G$44,IF(C389&lt;EB!$F$55,VLOOKUP(C389,EB!$F$45:'EB'!$I$55,4)+(C389-VLOOKUP(C389,EB!$F$45:'EB'!$I$55,1))*VLOOKUP(C389,EB!$F$45:'EB'!$I$55,2),C389*EB!$G$55)))/0.05,0)*0.05)&lt;=25,0,(ROUND(IF(C389&lt;=0,0,IF(C389&lt;EB!$F$45,C389*EB!$G$44,IF(C389&lt;EB!$F$55,VLOOKUP(C389,EB!$F$45:'EB'!$I$55,4)+(C389-VLOOKUP(C389,EB!$F$45:'EB'!$I$55,1))*VLOOKUP(C389,EB!$F$45:'EB'!$I$55,2),C389*EB!$G$55)))/0.05,0)*0.05))</f>
        <v>#REF!</v>
      </c>
      <c r="I390" s="48" t="e">
        <f>IF((ROUND(IF(C389&lt;=0,0,IF(C389&lt;EB!$A$65,C389*EB!$B$64,IF(C389&lt;EB!$A$78,VLOOKUP(C389,EB!$A$65:'EB'!$D$78,4)+(C389-VLOOKUP(C389,EB!$A$65:'EB'!$D$78,1))*VLOOKUP(C389,EB!$A$65:'EB'!$D$78,2),C389*EB!$B$78)))/0.05,0)*0.05)&lt;=25,0,(ROUND(IF(C389&lt;=0,0,IF(C389&lt;EB!$A$65,C389*EB!$B$64,IF(C389&lt;EB!$A$78,VLOOKUP(C389,EB!$A$65:'EB'!$D$78,4)+(C389-VLOOKUP(C389,EB!$A$65:'EB'!$D$78,1))*VLOOKUP(C389,EB!$A$65:'EB'!$D$78,2),C389*EB!$B$78)))/0.05,0)*0.05))</f>
        <v>#REF!</v>
      </c>
      <c r="J390" s="48" t="e">
        <f>IF((ROUND(IF(C389&lt;=0,0,IF(C389&lt;EB!$F$65,C389*EB!$G$64,IF(C389&lt;EB!$F$75,VLOOKUP(C389,EB!$F$65:'EB'!$I$75,4)+(C389-VLOOKUP(C389,EB!$F$65:'EB'!$I$75,1))*VLOOKUP(C389,EB!$F$65:'EB'!$I$75,2),C389*EB!$G$75)))/0.05,0)*0.05)&lt;=25,0,(ROUND(IF(C389&lt;=0,0,IF(C389&lt;EB!$F$65,C389*EB!$G$64,IF(C389&lt;EB!$F$75,VLOOKUP(C389,EB!$F$65:'EB'!$I$75,4)+(C389-VLOOKUP(C389,EB!$F$65:'EB'!$I$75,1))*VLOOKUP(C389,EB!$F$65:'EB'!$I$75,2),C389*EB!$G$75)))/0.05,0)*0.05))</f>
        <v>#REF!</v>
      </c>
      <c r="K390" s="49"/>
    </row>
    <row r="391" spans="3:21" ht="14.25">
      <c r="C391" s="50" t="e">
        <f>IF((ROUND(IF(D389&lt;=0,0,IF(D389&lt;EB!$A$4,D389*EB!$B$3,IF(D389&lt;EB!$A$17,VLOOKUP(D389,EB!$A$4:'EB'!$D$17,4)+(D389-VLOOKUP(D389,EB!$A$4:'EB'!$D$17,1))*VLOOKUP(D389,EB!$A$4:'EB'!$D$17,2),D389*EB!$B$17)))/0.05,0)*0.05)&lt;=25,0,(ROUND(IF(D389&lt;=0,0,IF(D389&lt;EB!$A$4,D389*EB!$B$3,IF(D389&lt;EB!$A$17,VLOOKUP(D389,EB!$A$4:'EB'!$D$17,4)+(D389-VLOOKUP(D389,EB!$A$4:'EB'!$D$17,1))*VLOOKUP(D389,EB!$A$4:'EB'!$D$17,2),D389*EB!$B$17)))/0.05,0)*0.05))</f>
        <v>#REF!</v>
      </c>
      <c r="D391" s="50" t="e">
        <f>IF((ROUND(IF(D389&lt;=0,0,IF(D389&lt;EB!$F$4,D389*EB!$G$3,IF(D389&lt;EB!$F$14,VLOOKUP(D389,EB!$F$4:'EB'!$I$14,4)+(D389-VLOOKUP(D389,EB!$F$4:'EB'!$I$14,1))*VLOOKUP(D389,EB!$F$4:'EB'!$I$14,2),D389*EB!$G$14)))/0.05,0)*0.05)&lt;=25,0,(ROUND(IF(D389&lt;=0,0,IF(D389&lt;EB!$F$4,D389*EB!$G$3,IF(D389&lt;EB!$F$14,VLOOKUP(D389,EB!$F$4:'EB'!$I$14,4)+(D389-VLOOKUP(D389,EB!$F$4:'EB'!$I$14,1))*VLOOKUP(D389,EB!$F$4:'EB'!$I$14,2),D389*EB!$G$14)))/0.05,0)*0.05))</f>
        <v>#REF!</v>
      </c>
      <c r="E391" s="50" t="e">
        <f>IF((ROUND(IF(D389&lt;=0,0,IF(D389&lt;EB!$A$24,D389*EB!$B$23,IF(D389&lt;EB!$A$38,VLOOKUP(D389,EB!$A$24:'EB'!$D$38,4)+(D389-VLOOKUP(D389,EB!$A$24:'EB'!$D$38,1))*VLOOKUP(D389,EB!$A$24:'EB'!$D$38,2),D389*EB!$B$38)))/0.05,0)*0.05)&lt;=25,0,(ROUND(IF(D389&lt;=0,0,IF(D389&lt;EB!$A$24,D389*EB!$B$23,IF(D389&lt;EB!$A$38,VLOOKUP(D389,EB!$A$24:'EB'!$D$38,4)+(D389-VLOOKUP(D389,EB!$A$24:'EB'!$D$38,1))*VLOOKUP(D389,EB!$A$24:'EB'!$D$38,2),D389*EB!$B$38)))/0.05,0)*0.05))</f>
        <v>#REF!</v>
      </c>
      <c r="F391" s="50" t="e">
        <f>IF((ROUND(IF(D389&lt;=0,0,IF(D389&lt;EB!$F$24,D389*EB!$G$23,IF(D389&lt;EB!$F$34,VLOOKUP(D389,EB!$F$24:'EB'!$I$34,4)+(D389-VLOOKUP(D389,EB!$F$24:'EB'!$I$34,1))*VLOOKUP(D389,EB!$F$24:'EB'!$I$34,2),D389*EB!$G$34)))/0.05,0)*0.05)&lt;=25,0,(ROUND(IF(D389&lt;=0,0,IF(D389&lt;EB!$F$24,D389*EB!$G$23,IF(D389&lt;EB!$F$34,VLOOKUP(D389,EB!$F$24:'EB'!$I$34,4)+(D389-VLOOKUP(D389,EB!$F$24:'EB'!$I$34,1))*VLOOKUP(D389,EB!$F$24:'EB'!$I$34,2),D389*EB!$G$34)))/0.05,0)*0.05))</f>
        <v>#REF!</v>
      </c>
      <c r="G391" s="50" t="e">
        <f>IF((ROUND(IF(D389&lt;=0,0,IF(D389&lt;EB!$A$45,D389*EB!$B$44,IF(D389&lt;EB!$A$58,VLOOKUP(D389,EB!$A$45:'EB'!$D$58,4)+(D389-VLOOKUP(D389,EB!$A$45:'EB'!$D$58,1))*VLOOKUP(D389,EB!$A$45:'EB'!$D$58,2),D389*EB!$B$58)))/0.05,0)*0.05)&lt;=25,0,(ROUND(IF(D389&lt;=0,0,IF(D389&lt;EB!$A$45,D389*EB!$B$44,IF(D389&lt;EB!$A$58,VLOOKUP(D389,EB!$A$45:'EB'!$D$58,4)+(D389-VLOOKUP(D389,EB!$A$45:'EB'!$D$58,1))*VLOOKUP(D389,EB!$A$45:'EB'!$D$58,2),D389*EB!$B$58)))/0.05,0)*0.05))</f>
        <v>#REF!</v>
      </c>
      <c r="H391" s="50" t="e">
        <f>IF((ROUND(IF(D389&lt;=0,0,IF(D389&lt;EB!$F$45,D389*EB!$G$44,IF(D389&lt;EB!$F$55,VLOOKUP(D389,EB!$F$45:'EB'!$I$55,4)+(D389-VLOOKUP(D389,EB!$F$45:'EB'!$I$55,1))*VLOOKUP(D389,EB!$F$45:'EB'!$I$55,2),D389*EB!$G$55)))/0.05,0)*0.05)&lt;=25,0,(ROUND(IF(D389&lt;=0,0,IF(D389&lt;EB!$F$45,D389*EB!$G$44,IF(D389&lt;EB!$F$55,VLOOKUP(D389,EB!$F$45:'EB'!$I$55,4)+(D389-VLOOKUP(D389,EB!$F$45:'EB'!$I$55,1))*VLOOKUP(D389,EB!$F$45:'EB'!$I$55,2),D389*EB!$G$55)))/0.05,0)*0.05))</f>
        <v>#REF!</v>
      </c>
      <c r="I391" s="51" t="e">
        <f>IF((ROUND(IF(D389&lt;=0,0,IF(D389&lt;EB!$A$65,D389*EB!$B$64,IF(D389&lt;EB!$A$78,VLOOKUP(D389,EB!$A$65:'EB'!$D$78,4)+(D389-VLOOKUP(D389,EB!$A$65:'EB'!$D$78,1))*VLOOKUP(D389,EB!$A$65:'EB'!$D$78,2),D389*EB!$B$78)))/0.05,0)*0.05)&lt;=25,0,(ROUND(IF(D389&lt;=0,0,IF(D389&lt;EB!$A$65,D389*EB!$B$64,IF(D389&lt;EB!$A$78,VLOOKUP(D389,EB!$A$65:'EB'!$D$78,4)+(D389-VLOOKUP(D389,EB!$A$65:'EB'!$D$78,1))*VLOOKUP(D389,EB!$A$65:'EB'!$D$78,2),D389*EB!$B$78)))/0.05,0)*0.05))</f>
        <v>#REF!</v>
      </c>
      <c r="J391" s="51" t="e">
        <f>IF((ROUND(IF(D389&lt;=0,0,IF(D389&lt;EB!$F$65,D389*EB!$G$64,IF(D389&lt;EB!$F$75,VLOOKUP(D389,EB!$F$65:'EB'!$I$75,4)+(D389-VLOOKUP(D389,EB!$F$65:'EB'!$I$75,1))*VLOOKUP(D389,EB!$F$65:'EB'!$I$75,2),D389*EB!$G$75)))/0.05,0)*0.05)&lt;=25,0,(ROUND(IF(D389&lt;=0,0,IF(D389&lt;EB!$F$65,D389*EB!$G$64,IF(D389&lt;EB!$F$75,VLOOKUP(D389,EB!$F$65:'EB'!$I$75,4)+(D389-VLOOKUP(D389,EB!$F$65:'EB'!$I$75,1))*VLOOKUP(D389,EB!$F$65:'EB'!$I$75,2),D389*EB!$G$75)))/0.05,0)*0.05))</f>
        <v>#REF!</v>
      </c>
      <c r="K391" s="46"/>
    </row>
    <row r="392" spans="3:21" ht="14.25">
      <c r="C392" s="52" t="e">
        <f>ROUNDDOWN(#REF!/100,0)*100</f>
        <v>#REF!</v>
      </c>
      <c r="D392" s="53" t="e">
        <f>ROUNDDOWN(#REF!/100,0)*100</f>
        <v>#REF!</v>
      </c>
      <c r="I392" s="49"/>
      <c r="J392" s="49"/>
      <c r="K392" s="49"/>
    </row>
    <row r="393" spans="3:21" ht="14.25">
      <c r="C393" s="54" t="e">
        <f>IF((ROUND(IF(C392&lt;=0,0,IF(C392&lt;EB!$A$4,C392*EB!$B$3,IF(C392&lt;EB!$A$17,VLOOKUP(C392,EB!$A$4:'EB'!$D$17,4)+(C392-VLOOKUP(C392,EB!$A$4:'EB'!$D$17,1))*VLOOKUP(C392,EB!$A$4:'EB'!$D$17,2),C392*EB!$B$17)))/0.05,0)*0.05)&lt;=25,0,(ROUND(IF(C392&lt;=0,0,IF(C392&lt;EB!$A$4,C392*EB!$B$3,IF(C392&lt;EB!$A$17,VLOOKUP(C392,EB!$A$4:'EB'!$D$17,4)+(C392-VLOOKUP(C392,EB!$A$4:'EB'!$D$17,1))*VLOOKUP(C392,EB!$A$4:'EB'!$D$17,2),C392*EB!$B$17)))/0.05,0)*0.05))</f>
        <v>#REF!</v>
      </c>
      <c r="D393" s="54" t="e">
        <f>IF((ROUND(IF(C392&lt;=0,0,IF(C392&lt;EB!$F$4,C392*EB!$G$3,IF(C392&lt;EB!$F$14,VLOOKUP(C392,EB!$F$4:'EB'!$I$14,4)+(C392-VLOOKUP(C392,EB!$F$4:'EB'!$I$14,1))*VLOOKUP(C392,EB!$F$4:'EB'!$I$14,2),C392*EB!$G$14)))/0.05,0)*0.05)&lt;=25,0,(ROUND(IF(C392&lt;=0,0,IF(C392&lt;EB!$F$4,C392*EB!$G$3,IF(C392&lt;EB!$F$14,VLOOKUP(C392,EB!$F$4:'EB'!$I$14,4)+(C392-VLOOKUP(C392,EB!$F$4:'EB'!$I$14,1))*VLOOKUP(C392,EB!$F$4:'EB'!$I$14,2),C392*EB!$G$14)))/0.05,0)*0.05))</f>
        <v>#REF!</v>
      </c>
      <c r="E393" s="54" t="e">
        <f>IF((ROUND(IF(C392&lt;=0,0,IF(C392&lt;EB!$A$24,C392*EB!$B$23,IF(C392&lt;EB!$A$38,VLOOKUP(C392,EB!$A$24:'EB'!$D$38,4)+(C392-VLOOKUP(C392,EB!$A$24:'EB'!$D$38,1))*VLOOKUP(C392,EB!$A$24:'EB'!$D$38,2),C392*EB!$B$38)))/0.05,0)*0.05)&lt;=25,0,(ROUND(IF(C392&lt;=0,0,IF(C392&lt;EB!$A$24,C392*EB!$B$23,IF(C392&lt;EB!$A$38,VLOOKUP(C392,EB!$A$24:'EB'!$D$38,4)+(C392-VLOOKUP(C392,EB!$A$24:'EB'!$D$38,1))*VLOOKUP(C392,EB!$A$24:'EB'!$D$38,2),C392*EB!$B$38)))/0.05,0)*0.05))</f>
        <v>#REF!</v>
      </c>
      <c r="F393" s="54" t="e">
        <f>IF((ROUND(IF(C392&lt;=0,0,IF(C392&lt;EB!$F$24,C392*EB!$G$23,IF(C392&lt;EB!$F$34,VLOOKUP(C392,EB!$F$24:'EB'!$I$34,4)+(C392-VLOOKUP(C392,EB!$F$24:'EB'!$I$34,1))*VLOOKUP(C392,EB!$F$24:'EB'!$I$34,2),C392*EB!$G$34)))/0.05,0)*0.05)&lt;=25,0,(ROUND(IF(C392&lt;=0,0,IF(C392&lt;EB!$F$24,C392*EB!$G$23,IF(C392&lt;EB!$F$34,VLOOKUP(C392,EB!$F$24:'EB'!$I$34,4)+(C392-VLOOKUP(C392,EB!$F$24:'EB'!$I$34,1))*VLOOKUP(C392,EB!$F$24:'EB'!$I$34,2),C392*EB!$G$34)))/0.05,0)*0.05))</f>
        <v>#REF!</v>
      </c>
      <c r="G393" s="54" t="e">
        <f>IF((ROUND(IF(C392&lt;=0,0,IF(C392&lt;EB!$A$45,C392*EB!$B$44,IF(C392&lt;EB!$A$58,VLOOKUP(C392,EB!$A$45:'EB'!$D$58,4)+(C392-VLOOKUP(C392,EB!$A$45:'EB'!$D$58,1))*VLOOKUP(C392,EB!$A$45:'EB'!$D$58,2),C392*EB!$B$58)))/0.05,0)*0.05)&lt;=25,0,(ROUND(IF(C392&lt;=0,0,IF(C392&lt;EB!$A$45,C392*EB!$B$44,IF(C392&lt;EB!$A$58,VLOOKUP(C392,EB!$A$45:'EB'!$D$58,4)+(C392-VLOOKUP(C392,EB!$A$45:'EB'!$D$58,1))*VLOOKUP(C392,EB!$A$45:'EB'!$D$58,2),C392*EB!$B$58)))/0.05,0)*0.05))</f>
        <v>#REF!</v>
      </c>
      <c r="H393" s="54" t="e">
        <f>IF((ROUND(IF(C392&lt;=0,0,IF(C392&lt;EB!$F$45,C392*EB!$G$44,IF(C392&lt;EB!$F$55,VLOOKUP(C392,EB!$F$45:'EB'!$I$55,4)+(C392-VLOOKUP(C392,EB!$F$45:'EB'!$I$55,1))*VLOOKUP(C392,EB!$F$45:'EB'!$I$55,2),C392*EB!$G$55)))/0.05,0)*0.05)&lt;=25,0,(ROUND(IF(C392&lt;=0,0,IF(C392&lt;EB!$F$45,C392*EB!$G$44,IF(C392&lt;EB!$F$55,VLOOKUP(C392,EB!$F$45:'EB'!$I$55,4)+(C392-VLOOKUP(C392,EB!$F$45:'EB'!$I$55,1))*VLOOKUP(C392,EB!$F$45:'EB'!$I$55,2),C392*EB!$G$55)))/0.05,0)*0.05))</f>
        <v>#REF!</v>
      </c>
      <c r="I393" s="55" t="e">
        <f>IF((ROUND(IF(C392&lt;=0,0,IF(C392&lt;EB!$A$65,C392*EB!$B$64,IF(C392&lt;EB!$A$78,VLOOKUP(C392,EB!$A$65:'EB'!$D$78,4)+(C392-VLOOKUP(C392,EB!$A$65:'EB'!$D$78,1))*VLOOKUP(C392,EB!$A$65:'EB'!$D$78,2),C392*EB!$B$78)))/0.05,0)*0.05)&lt;=25,0,(ROUND(IF(C392&lt;=0,0,IF(C392&lt;EB!$A$65,C392*EB!$B$64,IF(C392&lt;EB!$A$78,VLOOKUP(C392,EB!$A$65:'EB'!$D$78,4)+(C392-VLOOKUP(C392,EB!$A$65:'EB'!$D$78,1))*VLOOKUP(C392,EB!$A$65:'EB'!$D$78,2),C392*EB!$B$78)))/0.05,0)*0.05))</f>
        <v>#REF!</v>
      </c>
      <c r="J393" s="55" t="e">
        <f>IF((ROUND(IF(C392&lt;=0,0,IF(C392&lt;EB!$F$65,C392*EB!$G$64,IF(C392&lt;EB!$F$75,VLOOKUP(C392,EB!$F$65:'EB'!$I$75,4)+(C392-VLOOKUP(C392,EB!$F$65:'EB'!$I$75,1))*VLOOKUP(C392,EB!$F$65:'EB'!$I$75,2),C392*EB!$G$75)))/0.05,0)*0.05)&lt;=25,0,(ROUND(IF(C392&lt;=0,0,IF(C392&lt;EB!$F$65,C392*EB!$G$64,IF(C392&lt;EB!$F$75,VLOOKUP(C392,EB!$F$65:'EB'!$I$75,4)+(C392-VLOOKUP(C392,EB!$F$65:'EB'!$I$75,1))*VLOOKUP(C392,EB!$F$65:'EB'!$I$75,2),C392*EB!$G$75)))/0.05,0)*0.05))</f>
        <v>#REF!</v>
      </c>
      <c r="K393" s="46"/>
    </row>
    <row r="394" spans="3:21" ht="14.25">
      <c r="C394" s="56" t="e">
        <f>IF((ROUND(IF(D392&lt;=0,0,IF(D392&lt;EB!$A$4,D392*EB!$B$3,IF(D392&lt;EB!$A$17,VLOOKUP(D392,EB!$A$4:'EB'!$D$17,4)+(D392-VLOOKUP(D392,EB!$A$4:'EB'!$D$17,1))*VLOOKUP(D392,EB!$A$4:'EB'!$D$17,2),D392*EB!$B$17)))/0.05,0)*0.05)&lt;=25,0,(ROUND(IF(D392&lt;=0,0,IF(D392&lt;EB!$A$4,D392*EB!$B$3,IF(D392&lt;EB!$A$17,VLOOKUP(D392,EB!$A$4:'EB'!$D$17,4)+(D392-VLOOKUP(D392,EB!$A$4:'EB'!$D$17,1))*VLOOKUP(D392,EB!$A$4:'EB'!$D$17,2),$D392*EB!$B$17)))/0.05,0)*0.05))</f>
        <v>#REF!</v>
      </c>
      <c r="D394" s="56" t="e">
        <f>IF((ROUND(IF(D392&lt;=0,0,IF(D392&lt;EB!$F$4,D392*EB!$G$3,IF(D392&lt;EB!$F$14,VLOOKUP(D392,EB!$F$4:'EB'!$I$14,4)+(D392-VLOOKUP(D392,EB!$F$4:'EB'!$I$14,1))*VLOOKUP(D392,EB!$F$4:'EB'!$I$14,2),D392*EB!$G$14)))/0.05,0)*0.05)&lt;=25,0,(ROUND(IF(D392&lt;=0,0,IF(D392&lt;EB!$F$4,D392*EB!$G$3,IF(D392&lt;EB!$F$14,VLOOKUP(D392,EB!$F$4:'EB'!$I$14,4)+(D392-VLOOKUP(D392,EB!$F$4:'EB'!$I$14,1))*VLOOKUP(D392,EB!$F$4:'EB'!$I$14,2),D392*EB!$G$14)))/0.05,0)*0.05))</f>
        <v>#REF!</v>
      </c>
      <c r="E394" s="56" t="e">
        <f>IF((ROUND(IF(D392&lt;=0,0,IF(D392&lt;EB!$A$24,D392*EB!$B$23,IF(D392&lt;EB!$A$38,VLOOKUP(D392,EB!$A$24:'EB'!$D$38,4)+(D392-VLOOKUP(D392,EB!$A$24:'EB'!$D$38,1))*VLOOKUP(D392,EB!$A$24:'EB'!$D$38,2),D392*EB!$B$38)))/0.05,0)*0.05)&lt;=25,0,(ROUND(IF(D392&lt;=0,0,IF(D392&lt;EB!$A$24,D392*EB!$B$23,IF(D392&lt;EB!$A$38,VLOOKUP(D392,EB!$A$24:'EB'!$D$38,4)+(D392-VLOOKUP(D392,EB!$A$24:'EB'!$D$38,1))*VLOOKUP(D392,EB!$A$24:'EB'!$D$38,2),D392*EB!$B$38)))/0.05,0)*0.05))</f>
        <v>#REF!</v>
      </c>
      <c r="F394" s="56" t="e">
        <f>IF((ROUND(IF(D392&lt;=0,0,IF(D392&lt;EB!$F$24,D392*EB!$G$23,IF(D392&lt;EB!$F$34,VLOOKUP(D392,EB!$F$24:'EB'!$I$34,4)+(D392-VLOOKUP(D392,EB!$F$24:'EB'!$I$34,1))*VLOOKUP(D392,EB!$F$24:'EB'!$I$34,2),D392*EB!$G$34)))/0.05,0)*0.05)&lt;=25,0,(ROUND(IF(D392&lt;=0,0,IF(D392&lt;EB!$F$24,D392*EB!$G$23,IF(D392&lt;EB!$F$34,VLOOKUP(D392,EB!$F$24:'EB'!$I$34,4)+(D392-VLOOKUP(D392,EB!$F$24:'EB'!$I$34,1))*VLOOKUP(D392,EB!$F$24:'EB'!$I$34,2),D392*EB!$G$34)))/0.05,0)*0.05))</f>
        <v>#REF!</v>
      </c>
      <c r="G394" s="56" t="e">
        <f>IF((ROUND(IF(D392&lt;=0,0,IF(D392&lt;EB!$A$45,D392*EB!$B$44,IF(D392&lt;EB!$A$58,VLOOKUP(D392,EB!$A$45:'EB'!$D$58,4)+(D392-VLOOKUP(D392,EB!$A$45:'EB'!$D$58,1))*VLOOKUP(D392,EB!$A$45:'EB'!$D$58,2),D392*EB!$B$58)))/0.05,0)*0.05)&lt;=25,0,(ROUND(IF(D392&lt;=0,0,IF(D392&lt;EB!$A$45,D392*EB!$B$44,IF(D392&lt;EB!$A$58,VLOOKUP(D392,EB!$A$45:'EB'!$D$58,4)+(D392-VLOOKUP(D392,EB!$A$45:'EB'!$D$58,1))*VLOOKUP(D392,EB!$A$45:'EB'!$D$58,2),D392*EB!$B$58)))/0.05,0)*0.05))</f>
        <v>#REF!</v>
      </c>
      <c r="H394" s="56" t="e">
        <f>IF((ROUND(IF(D392&lt;=0,0,IF(D392&lt;EB!$F$45,D392*EB!$G$44,IF(D392&lt;EB!$F$55,VLOOKUP(D392,EB!$F$45:'EB'!$I$55,4)+(D392-VLOOKUP(D392,EB!$F$45:'EB'!$I$55,1))*VLOOKUP(D392,EB!$F$45:'EB'!$I$55,2),D392*EB!$G$55)))/0.05,0)*0.05)&lt;=25,0,(ROUND(IF(D392&lt;=0,0,IF(D392&lt;EB!$F$45,D392*EB!$G$44,IF(D392&lt;EB!$F$55,VLOOKUP(D392,EB!$F$45:'EB'!$I$55,4)+(D392-VLOOKUP(D392,EB!$F$45:'EB'!$I$55,1))*VLOOKUP(D392,EB!$F$45:'EB'!$I$55,2),D392*EB!$G$55)))/0.05,0)*0.05))</f>
        <v>#REF!</v>
      </c>
      <c r="I394" s="57" t="e">
        <f>IF((ROUND(IF(D392&lt;=0,0,IF(D392&lt;EB!$A$65,D392*EB!$B$64,IF(D392&lt;EB!$A$78,VLOOKUP(D392,EB!$A$65:'EB'!$D$78,4)+(D392-VLOOKUP(D392,EB!$A$65:'EB'!$D$78,1))*VLOOKUP(D392,EB!$A$65:'EB'!$D$78,2),D392*EB!$B$78)))/0.05,0)*0.05)&lt;=25,0,(ROUND(IF(D392&lt;=0,0,IF(D392&lt;EB!$A$65,D392*EB!$B$64,IF(D392&lt;EB!$A$78,VLOOKUP(D392,EB!$A$65:'EB'!$D$78,4)+(D392-VLOOKUP(D392,EB!$A$65:'EB'!$D$78,1))*VLOOKUP(D392,EB!$A$65:'EB'!$D$78,2),D392*EB!$B$78)))/0.05,0)*0.05))</f>
        <v>#REF!</v>
      </c>
      <c r="J394" s="57" t="e">
        <f>IF((ROUND(IF(D392&lt;=0,0,IF(D392&lt;EB!$F$65,D392*EB!$G$64,IF(D392&lt;EB!$F$75,VLOOKUP(D392,EB!$F$65:'EB'!$I$75,4)+(D392-VLOOKUP(D392,EB!$F$65:'EB'!$I$75,1))*VLOOKUP(D392,EB!$F$65:'EB'!$I$75,2),D392*EB!$G$75)))/0.05,0)*0.05)&lt;=25,0,(ROUND(IF(D392&lt;=0,0,IF(D392&lt;EB!$F$65,D392*EB!$G$64,IF(D392&lt;EB!$F$75,VLOOKUP(D392,EB!$F$65:'EB'!$I$75,4)+(D392-VLOOKUP(D392,EB!$F$65:'EB'!$I$75,1))*VLOOKUP(D392,EB!$F$65:'EB'!$I$75,2),D392*EB!$G$75)))/0.05,0)*0.05))</f>
        <v>#REF!</v>
      </c>
      <c r="K394" s="46"/>
    </row>
    <row r="395" spans="3:21" ht="14.25">
      <c r="C395" s="58"/>
      <c r="D395" s="45"/>
      <c r="E395" s="45"/>
      <c r="F395" s="45"/>
      <c r="G395" s="45"/>
      <c r="H395" s="45"/>
      <c r="I395" s="46"/>
      <c r="J395" s="46"/>
      <c r="K395" s="46"/>
    </row>
    <row r="396" spans="3:21">
      <c r="C396" s="59"/>
      <c r="D396" s="60"/>
      <c r="E396" s="61"/>
      <c r="F396" s="60"/>
      <c r="G396" s="61"/>
      <c r="H396" s="62"/>
      <c r="I396" s="62"/>
      <c r="J396" s="63"/>
      <c r="K396" s="64" t="e">
        <f>SUM(K398:K423)</f>
        <v>#REF!</v>
      </c>
      <c r="M396" s="59"/>
      <c r="N396" s="60"/>
      <c r="O396" s="61"/>
      <c r="P396" s="60"/>
      <c r="Q396" s="61"/>
      <c r="R396" s="62"/>
      <c r="S396" s="62"/>
      <c r="T396" s="63"/>
      <c r="U396" s="64" t="e">
        <f>SUM(U398:U423)</f>
        <v>#REF!</v>
      </c>
    </row>
    <row r="397" spans="3:21">
      <c r="C397" s="65"/>
      <c r="D397" s="66"/>
      <c r="E397" s="67"/>
      <c r="F397" s="66"/>
      <c r="G397" s="67"/>
      <c r="H397" s="68"/>
      <c r="I397" s="68"/>
      <c r="J397" s="69"/>
      <c r="K397" s="70"/>
      <c r="M397" s="65"/>
      <c r="N397" s="66"/>
      <c r="O397" s="67"/>
      <c r="P397" s="66"/>
      <c r="Q397" s="67"/>
      <c r="R397" s="68"/>
      <c r="S397" s="68"/>
      <c r="T397" s="69"/>
      <c r="U397" s="70"/>
    </row>
    <row r="398" spans="3:21">
      <c r="C398" s="65">
        <v>1995</v>
      </c>
      <c r="D398" s="66" t="e">
        <f>IF(#REF!&lt;34700,34700,IF(#REF!&gt;35064,0,#REF!))</f>
        <v>#REF!</v>
      </c>
      <c r="E398" s="67" t="e">
        <f t="shared" ref="E398:E423" si="48">D398</f>
        <v>#REF!</v>
      </c>
      <c r="F398" s="66" t="e">
        <f>IF(#REF!&gt;35064,35064,IF(#REF!&lt;34700,0,#REF!))</f>
        <v>#REF!</v>
      </c>
      <c r="G398" s="67" t="e">
        <f t="shared" ref="G398:G423" si="49">F398</f>
        <v>#REF!</v>
      </c>
      <c r="H398" s="68" t="e">
        <f t="shared" ref="H398:H423" si="50">DAYS360(E398,G398+1,FALSE)</f>
        <v>#REF!</v>
      </c>
      <c r="I398" s="68" t="e">
        <f t="shared" ref="I398:I423" si="51">IF(H398&lt;1,0,IF(H398&gt;360,0,H398))</f>
        <v>#REF!</v>
      </c>
      <c r="J398" s="69">
        <v>0.05</v>
      </c>
      <c r="K398" s="70" t="e">
        <f>ROUND((((#REF!*J398)/360)*I398)/0.05,0)*0.05</f>
        <v>#REF!</v>
      </c>
      <c r="M398" s="65">
        <v>1995</v>
      </c>
      <c r="N398" s="66" t="e">
        <f>IF(#REF!&lt;34700,34700,IF(#REF!&gt;35064,0,#REF!))</f>
        <v>#REF!</v>
      </c>
      <c r="O398" s="67" t="e">
        <f t="shared" ref="O398:O423" si="52">N398</f>
        <v>#REF!</v>
      </c>
      <c r="P398" s="66" t="e">
        <f>IF(#REF!&gt;35064,35064,IF(#REF!&lt;34700,0,#REF!))</f>
        <v>#REF!</v>
      </c>
      <c r="Q398" s="67" t="e">
        <f t="shared" ref="Q398:Q423" si="53">P398</f>
        <v>#REF!</v>
      </c>
      <c r="R398" s="68" t="e">
        <f t="shared" ref="R398:R423" si="54">DAYS360(O398,Q398+1,FALSE)</f>
        <v>#REF!</v>
      </c>
      <c r="S398" s="68" t="e">
        <f t="shared" ref="S398:S423" si="55">IF(R398&lt;1,0,IF(R398&gt;360,0,R398))</f>
        <v>#REF!</v>
      </c>
      <c r="T398" s="69">
        <v>0.05</v>
      </c>
      <c r="U398" s="70" t="e">
        <f>ROUND((((#REF!*T398)/360)*S398)/0.05,0)*0.05</f>
        <v>#REF!</v>
      </c>
    </row>
    <row r="399" spans="3:21">
      <c r="C399" s="65">
        <v>1996</v>
      </c>
      <c r="D399" s="66" t="e">
        <f>IF(#REF!&lt;35065,35065,IF(#REF!&gt;35430,0,#REF!))</f>
        <v>#REF!</v>
      </c>
      <c r="E399" s="67" t="e">
        <f t="shared" si="48"/>
        <v>#REF!</v>
      </c>
      <c r="F399" s="66" t="e">
        <f>IF(#REF!&gt;35430,35430,IF(#REF!&lt;35065,0,#REF!))</f>
        <v>#REF!</v>
      </c>
      <c r="G399" s="67" t="e">
        <f t="shared" si="49"/>
        <v>#REF!</v>
      </c>
      <c r="H399" s="68" t="e">
        <f t="shared" si="50"/>
        <v>#REF!</v>
      </c>
      <c r="I399" s="68" t="e">
        <f t="shared" si="51"/>
        <v>#REF!</v>
      </c>
      <c r="J399" s="69">
        <v>0.05</v>
      </c>
      <c r="K399" s="70" t="e">
        <f>ROUND((((#REF!*J399)/360)*I399)/0.05,0)*0.05</f>
        <v>#REF!</v>
      </c>
      <c r="M399" s="65">
        <v>1996</v>
      </c>
      <c r="N399" s="66" t="e">
        <f>IF(#REF!&lt;35065,35065,IF(#REF!&gt;35430,0,#REF!))</f>
        <v>#REF!</v>
      </c>
      <c r="O399" s="67" t="e">
        <f t="shared" si="52"/>
        <v>#REF!</v>
      </c>
      <c r="P399" s="66" t="e">
        <f>IF(#REF!&gt;35430,35430,IF(#REF!&lt;35065,0,#REF!))</f>
        <v>#REF!</v>
      </c>
      <c r="Q399" s="67" t="e">
        <f t="shared" si="53"/>
        <v>#REF!</v>
      </c>
      <c r="R399" s="68" t="e">
        <f t="shared" si="54"/>
        <v>#REF!</v>
      </c>
      <c r="S399" s="68" t="e">
        <f t="shared" si="55"/>
        <v>#REF!</v>
      </c>
      <c r="T399" s="69">
        <v>0.05</v>
      </c>
      <c r="U399" s="70" t="e">
        <f>ROUND((((#REF!*T399)/360)*S399)/0.05,0)*0.05</f>
        <v>#REF!</v>
      </c>
    </row>
    <row r="400" spans="3:21">
      <c r="C400" s="65">
        <v>1997</v>
      </c>
      <c r="D400" s="66" t="e">
        <f>IF(#REF!&lt;35431,35431,IF(#REF!&gt;35795,0,#REF!))</f>
        <v>#REF!</v>
      </c>
      <c r="E400" s="67" t="e">
        <f t="shared" si="48"/>
        <v>#REF!</v>
      </c>
      <c r="F400" s="66" t="e">
        <f>IF(#REF!&gt;35795,35795,IF(#REF!&lt;35431,0,#REF!))</f>
        <v>#REF!</v>
      </c>
      <c r="G400" s="67" t="e">
        <f t="shared" si="49"/>
        <v>#REF!</v>
      </c>
      <c r="H400" s="68" t="e">
        <f t="shared" si="50"/>
        <v>#REF!</v>
      </c>
      <c r="I400" s="68" t="e">
        <f t="shared" si="51"/>
        <v>#REF!</v>
      </c>
      <c r="J400" s="69">
        <v>0.05</v>
      </c>
      <c r="K400" s="70" t="e">
        <f>ROUND((((#REF!*J400)/360)*I400)/0.05,0)*0.05</f>
        <v>#REF!</v>
      </c>
      <c r="M400" s="65">
        <v>1997</v>
      </c>
      <c r="N400" s="66" t="e">
        <f>IF(#REF!&lt;35431,35431,IF(#REF!&gt;35795,0,#REF!))</f>
        <v>#REF!</v>
      </c>
      <c r="O400" s="67" t="e">
        <f t="shared" si="52"/>
        <v>#REF!</v>
      </c>
      <c r="P400" s="66" t="e">
        <f>IF(#REF!&gt;35795,35795,IF(#REF!&lt;35431,0,#REF!))</f>
        <v>#REF!</v>
      </c>
      <c r="Q400" s="67" t="e">
        <f t="shared" si="53"/>
        <v>#REF!</v>
      </c>
      <c r="R400" s="68" t="e">
        <f t="shared" si="54"/>
        <v>#REF!</v>
      </c>
      <c r="S400" s="68" t="e">
        <f t="shared" si="55"/>
        <v>#REF!</v>
      </c>
      <c r="T400" s="69">
        <v>0.05</v>
      </c>
      <c r="U400" s="70" t="e">
        <f>ROUND((((#REF!*T400)/360)*S400)/0.05,0)*0.05</f>
        <v>#REF!</v>
      </c>
    </row>
    <row r="401" spans="3:21">
      <c r="C401" s="65">
        <v>1998</v>
      </c>
      <c r="D401" s="66" t="e">
        <f>IF(#REF!&lt;35796,35796,IF(#REF!&gt;36160,0,#REF!))</f>
        <v>#REF!</v>
      </c>
      <c r="E401" s="67" t="e">
        <f t="shared" si="48"/>
        <v>#REF!</v>
      </c>
      <c r="F401" s="66" t="e">
        <f>IF(#REF!&gt;36160,36160,IF(#REF!&lt;35796,0,#REF!))</f>
        <v>#REF!</v>
      </c>
      <c r="G401" s="67" t="e">
        <f t="shared" si="49"/>
        <v>#REF!</v>
      </c>
      <c r="H401" s="68" t="e">
        <f t="shared" si="50"/>
        <v>#REF!</v>
      </c>
      <c r="I401" s="68" t="e">
        <f t="shared" si="51"/>
        <v>#REF!</v>
      </c>
      <c r="J401" s="69">
        <v>0.05</v>
      </c>
      <c r="K401" s="70" t="e">
        <f>ROUND((((#REF!*J401)/360)*I401)/0.05,0)*0.05</f>
        <v>#REF!</v>
      </c>
      <c r="M401" s="65">
        <v>1998</v>
      </c>
      <c r="N401" s="66" t="e">
        <f>IF(#REF!&lt;35796,35796,IF(#REF!&gt;36160,0,#REF!))</f>
        <v>#REF!</v>
      </c>
      <c r="O401" s="67" t="e">
        <f t="shared" si="52"/>
        <v>#REF!</v>
      </c>
      <c r="P401" s="66" t="e">
        <f>IF(#REF!&gt;36160,36160,IF(#REF!&lt;35796,0,#REF!))</f>
        <v>#REF!</v>
      </c>
      <c r="Q401" s="67" t="e">
        <f t="shared" si="53"/>
        <v>#REF!</v>
      </c>
      <c r="R401" s="68" t="e">
        <f t="shared" si="54"/>
        <v>#REF!</v>
      </c>
      <c r="S401" s="68" t="e">
        <f t="shared" si="55"/>
        <v>#REF!</v>
      </c>
      <c r="T401" s="69">
        <v>0.05</v>
      </c>
      <c r="U401" s="70" t="e">
        <f>ROUND((((#REF!*T401)/360)*S401)/0.05,0)*0.05</f>
        <v>#REF!</v>
      </c>
    </row>
    <row r="402" spans="3:21">
      <c r="C402" s="65">
        <v>1999</v>
      </c>
      <c r="D402" s="66" t="e">
        <f>IF(#REF!&lt;36161,36161,IF(#REF!&gt;36525,0,#REF!))</f>
        <v>#REF!</v>
      </c>
      <c r="E402" s="67" t="e">
        <f t="shared" si="48"/>
        <v>#REF!</v>
      </c>
      <c r="F402" s="66" t="e">
        <f>IF(#REF!&gt;36525,36525,IF(#REF!&lt;36161,0,#REF!))</f>
        <v>#REF!</v>
      </c>
      <c r="G402" s="67" t="e">
        <f t="shared" si="49"/>
        <v>#REF!</v>
      </c>
      <c r="H402" s="68" t="e">
        <f t="shared" si="50"/>
        <v>#REF!</v>
      </c>
      <c r="I402" s="68" t="e">
        <f t="shared" si="51"/>
        <v>#REF!</v>
      </c>
      <c r="J402" s="69">
        <v>0.04</v>
      </c>
      <c r="K402" s="70" t="e">
        <f>ROUND((((#REF!*J402)/360)*I402)/0.05,0)*0.05</f>
        <v>#REF!</v>
      </c>
      <c r="M402" s="65">
        <v>1999</v>
      </c>
      <c r="N402" s="66" t="e">
        <f>IF(#REF!&lt;36161,36161,IF(#REF!&gt;36525,0,#REF!))</f>
        <v>#REF!</v>
      </c>
      <c r="O402" s="67" t="e">
        <f t="shared" si="52"/>
        <v>#REF!</v>
      </c>
      <c r="P402" s="66" t="e">
        <f>IF(#REF!&gt;36525,36525,IF(#REF!&lt;36161,0,#REF!))</f>
        <v>#REF!</v>
      </c>
      <c r="Q402" s="67" t="e">
        <f t="shared" si="53"/>
        <v>#REF!</v>
      </c>
      <c r="R402" s="68" t="e">
        <f t="shared" si="54"/>
        <v>#REF!</v>
      </c>
      <c r="S402" s="68" t="e">
        <f t="shared" si="55"/>
        <v>#REF!</v>
      </c>
      <c r="T402" s="69">
        <v>0.04</v>
      </c>
      <c r="U402" s="70" t="e">
        <f>ROUND((((#REF!*T402)/360)*S402)/0.05,0)*0.05</f>
        <v>#REF!</v>
      </c>
    </row>
    <row r="403" spans="3:21">
      <c r="C403" s="65">
        <v>2000</v>
      </c>
      <c r="D403" s="66" t="e">
        <f>IF(#REF!&lt;36526,36526,IF(#REF!&gt;36891,0,#REF!))</f>
        <v>#REF!</v>
      </c>
      <c r="E403" s="67" t="e">
        <f t="shared" si="48"/>
        <v>#REF!</v>
      </c>
      <c r="F403" s="66" t="e">
        <f>IF(#REF!&gt;36891,36891,IF(#REF!&lt;36526,0,#REF!))</f>
        <v>#REF!</v>
      </c>
      <c r="G403" s="67" t="e">
        <f t="shared" si="49"/>
        <v>#REF!</v>
      </c>
      <c r="H403" s="68" t="e">
        <f t="shared" si="50"/>
        <v>#REF!</v>
      </c>
      <c r="I403" s="68" t="e">
        <f t="shared" si="51"/>
        <v>#REF!</v>
      </c>
      <c r="J403" s="69">
        <v>0.04</v>
      </c>
      <c r="K403" s="70" t="e">
        <f>ROUND((((#REF!*J403)/360)*I403)/0.05,0)*0.05</f>
        <v>#REF!</v>
      </c>
      <c r="M403" s="65">
        <v>2000</v>
      </c>
      <c r="N403" s="66" t="e">
        <f>IF(#REF!&lt;36526,36526,IF(#REF!&gt;36891,0,#REF!))</f>
        <v>#REF!</v>
      </c>
      <c r="O403" s="67" t="e">
        <f t="shared" si="52"/>
        <v>#REF!</v>
      </c>
      <c r="P403" s="66" t="e">
        <f>IF(#REF!&gt;36891,36891,IF(#REF!&lt;36526,0,#REF!))</f>
        <v>#REF!</v>
      </c>
      <c r="Q403" s="67" t="e">
        <f t="shared" si="53"/>
        <v>#REF!</v>
      </c>
      <c r="R403" s="68" t="e">
        <f t="shared" si="54"/>
        <v>#REF!</v>
      </c>
      <c r="S403" s="68" t="e">
        <f t="shared" si="55"/>
        <v>#REF!</v>
      </c>
      <c r="T403" s="69">
        <v>0.04</v>
      </c>
      <c r="U403" s="70" t="e">
        <f>ROUND((((#REF!*T403)/360)*S403)/0.05,0)*0.05</f>
        <v>#REF!</v>
      </c>
    </row>
    <row r="404" spans="3:21">
      <c r="C404" s="65">
        <v>2001</v>
      </c>
      <c r="D404" s="66" t="e">
        <f>IF(#REF!&lt;36892,36892,IF(#REF!&gt;37256,0,#REF!))</f>
        <v>#REF!</v>
      </c>
      <c r="E404" s="67" t="e">
        <f t="shared" si="48"/>
        <v>#REF!</v>
      </c>
      <c r="F404" s="66" t="e">
        <f>IF(#REF!&gt;37256,37256,IF(#REF!&lt;36892,0,#REF!))</f>
        <v>#REF!</v>
      </c>
      <c r="G404" s="67" t="e">
        <f t="shared" si="49"/>
        <v>#REF!</v>
      </c>
      <c r="H404" s="68" t="e">
        <f t="shared" si="50"/>
        <v>#REF!</v>
      </c>
      <c r="I404" s="68" t="e">
        <f t="shared" si="51"/>
        <v>#REF!</v>
      </c>
      <c r="J404" s="69">
        <v>4.4999999999999998E-2</v>
      </c>
      <c r="K404" s="70" t="e">
        <f>ROUND((((#REF!*J404)/360)*I404)/0.05,0)*0.05</f>
        <v>#REF!</v>
      </c>
      <c r="M404" s="65">
        <v>2001</v>
      </c>
      <c r="N404" s="66" t="e">
        <f>IF(#REF!&lt;36892,36892,IF(#REF!&gt;37256,0,#REF!))</f>
        <v>#REF!</v>
      </c>
      <c r="O404" s="67" t="e">
        <f t="shared" si="52"/>
        <v>#REF!</v>
      </c>
      <c r="P404" s="66" t="e">
        <f>IF(#REF!&gt;37256,37256,IF(#REF!&lt;36892,0,#REF!))</f>
        <v>#REF!</v>
      </c>
      <c r="Q404" s="67" t="e">
        <f t="shared" si="53"/>
        <v>#REF!</v>
      </c>
      <c r="R404" s="68" t="e">
        <f t="shared" si="54"/>
        <v>#REF!</v>
      </c>
      <c r="S404" s="68" t="e">
        <f t="shared" si="55"/>
        <v>#REF!</v>
      </c>
      <c r="T404" s="69">
        <v>4.4999999999999998E-2</v>
      </c>
      <c r="U404" s="70" t="e">
        <f>ROUND((((#REF!*T404)/360)*S404)/0.05,0)*0.05</f>
        <v>#REF!</v>
      </c>
    </row>
    <row r="405" spans="3:21">
      <c r="C405" s="65">
        <v>2002</v>
      </c>
      <c r="D405" s="66" t="e">
        <f>IF(#REF!&lt;37257,37257,IF(#REF!&gt;37621,0,#REF!))</f>
        <v>#REF!</v>
      </c>
      <c r="E405" s="67" t="e">
        <f t="shared" si="48"/>
        <v>#REF!</v>
      </c>
      <c r="F405" s="66" t="e">
        <f>IF(#REF!&gt;37621,37621,IF(#REF!&lt;37257,0,#REF!))</f>
        <v>#REF!</v>
      </c>
      <c r="G405" s="67" t="e">
        <f t="shared" si="49"/>
        <v>#REF!</v>
      </c>
      <c r="H405" s="68" t="e">
        <f t="shared" si="50"/>
        <v>#REF!</v>
      </c>
      <c r="I405" s="68" t="e">
        <f t="shared" si="51"/>
        <v>#REF!</v>
      </c>
      <c r="J405" s="69">
        <v>0.04</v>
      </c>
      <c r="K405" s="70" t="e">
        <f>ROUND((((#REF!*J405)/360)*I405)/0.05,0)*0.05</f>
        <v>#REF!</v>
      </c>
      <c r="M405" s="65">
        <v>2002</v>
      </c>
      <c r="N405" s="66" t="e">
        <f>IF(#REF!&lt;37257,37257,IF(#REF!&gt;37621,0,#REF!))</f>
        <v>#REF!</v>
      </c>
      <c r="O405" s="67" t="e">
        <f t="shared" si="52"/>
        <v>#REF!</v>
      </c>
      <c r="P405" s="66" t="e">
        <f>IF(#REF!&gt;37621,37621,IF(#REF!&lt;37257,0,#REF!))</f>
        <v>#REF!</v>
      </c>
      <c r="Q405" s="67" t="e">
        <f t="shared" si="53"/>
        <v>#REF!</v>
      </c>
      <c r="R405" s="68" t="e">
        <f t="shared" si="54"/>
        <v>#REF!</v>
      </c>
      <c r="S405" s="68" t="e">
        <f t="shared" si="55"/>
        <v>#REF!</v>
      </c>
      <c r="T405" s="69">
        <v>0.04</v>
      </c>
      <c r="U405" s="70" t="e">
        <f>ROUND((((#REF!*T405)/360)*S405)/0.05,0)*0.05</f>
        <v>#REF!</v>
      </c>
    </row>
    <row r="406" spans="3:21">
      <c r="C406" s="71">
        <v>2003</v>
      </c>
      <c r="D406" s="66" t="e">
        <f>IF(#REF!&lt;37622,37622,IF(#REF!&gt;37986,0,#REF!))</f>
        <v>#REF!</v>
      </c>
      <c r="E406" s="67" t="e">
        <f t="shared" si="48"/>
        <v>#REF!</v>
      </c>
      <c r="F406" s="66" t="e">
        <f>IF(#REF!&gt;37986,37986,IF(#REF!&lt;37622,0,#REF!))</f>
        <v>#REF!</v>
      </c>
      <c r="G406" s="67" t="e">
        <f t="shared" si="49"/>
        <v>#REF!</v>
      </c>
      <c r="H406" s="68" t="e">
        <f t="shared" si="50"/>
        <v>#REF!</v>
      </c>
      <c r="I406" s="68" t="e">
        <f t="shared" si="51"/>
        <v>#REF!</v>
      </c>
      <c r="J406" s="69">
        <v>0.04</v>
      </c>
      <c r="K406" s="70" t="e">
        <f>ROUND((((#REF!*J406)/360)*I406)/0.05,0)*0.05</f>
        <v>#REF!</v>
      </c>
      <c r="M406" s="71">
        <v>2003</v>
      </c>
      <c r="N406" s="66" t="e">
        <f>IF(#REF!&lt;37622,37622,IF(#REF!&gt;37986,0,#REF!))</f>
        <v>#REF!</v>
      </c>
      <c r="O406" s="67" t="e">
        <f t="shared" si="52"/>
        <v>#REF!</v>
      </c>
      <c r="P406" s="66" t="e">
        <f>IF(#REF!&gt;37986,37986,IF(#REF!&lt;37622,0,#REF!))</f>
        <v>#REF!</v>
      </c>
      <c r="Q406" s="67" t="e">
        <f t="shared" si="53"/>
        <v>#REF!</v>
      </c>
      <c r="R406" s="68" t="e">
        <f t="shared" si="54"/>
        <v>#REF!</v>
      </c>
      <c r="S406" s="68" t="e">
        <f t="shared" si="55"/>
        <v>#REF!</v>
      </c>
      <c r="T406" s="69">
        <v>0.04</v>
      </c>
      <c r="U406" s="70" t="e">
        <f>ROUND((((#REF!*T406)/360)*S406)/0.05,0)*0.05</f>
        <v>#REF!</v>
      </c>
    </row>
    <row r="407" spans="3:21">
      <c r="C407" s="71">
        <v>2004</v>
      </c>
      <c r="D407" s="66" t="e">
        <f>IF(#REF!&lt;37987,37987,IF(#REF!&gt;38352,0,#REF!))</f>
        <v>#REF!</v>
      </c>
      <c r="E407" s="67" t="e">
        <f t="shared" si="48"/>
        <v>#REF!</v>
      </c>
      <c r="F407" s="66" t="e">
        <f>IF(#REF!&gt;38352,38352,IF(#REF!&lt;37987,0,#REF!))</f>
        <v>#REF!</v>
      </c>
      <c r="G407" s="67" t="e">
        <f t="shared" si="49"/>
        <v>#REF!</v>
      </c>
      <c r="H407" s="68" t="e">
        <f t="shared" si="50"/>
        <v>#REF!</v>
      </c>
      <c r="I407" s="68" t="e">
        <f t="shared" si="51"/>
        <v>#REF!</v>
      </c>
      <c r="J407" s="69">
        <v>3.5000000000000003E-2</v>
      </c>
      <c r="K407" s="70" t="e">
        <f>ROUND((((#REF!*J407)/360)*I407)/0.05,0)*0.05</f>
        <v>#REF!</v>
      </c>
      <c r="M407" s="71">
        <v>2004</v>
      </c>
      <c r="N407" s="66" t="e">
        <f>IF(#REF!&lt;37987,37987,IF(#REF!&gt;38352,0,#REF!))</f>
        <v>#REF!</v>
      </c>
      <c r="O407" s="67" t="e">
        <f t="shared" si="52"/>
        <v>#REF!</v>
      </c>
      <c r="P407" s="66" t="e">
        <f>IF(#REF!&gt;38352,38352,IF(#REF!&lt;37987,0,#REF!))</f>
        <v>#REF!</v>
      </c>
      <c r="Q407" s="67" t="e">
        <f t="shared" si="53"/>
        <v>#REF!</v>
      </c>
      <c r="R407" s="68" t="e">
        <f t="shared" si="54"/>
        <v>#REF!</v>
      </c>
      <c r="S407" s="68" t="e">
        <f t="shared" si="55"/>
        <v>#REF!</v>
      </c>
      <c r="T407" s="69">
        <v>3.5000000000000003E-2</v>
      </c>
      <c r="U407" s="70" t="e">
        <f>ROUND((((#REF!*T407)/360)*S407)/0.05,0)*0.05</f>
        <v>#REF!</v>
      </c>
    </row>
    <row r="408" spans="3:21">
      <c r="C408" s="71">
        <v>2005</v>
      </c>
      <c r="D408" s="66" t="e">
        <f>IF(#REF!&lt;38353,38353,IF(#REF!&gt;38717,0,#REF!))</f>
        <v>#REF!</v>
      </c>
      <c r="E408" s="67" t="e">
        <f t="shared" si="48"/>
        <v>#REF!</v>
      </c>
      <c r="F408" s="66" t="e">
        <f>IF(#REF!&gt;38717,38717,IF(#REF!&lt;38353,0,#REF!))</f>
        <v>#REF!</v>
      </c>
      <c r="G408" s="67" t="e">
        <f t="shared" si="49"/>
        <v>#REF!</v>
      </c>
      <c r="H408" s="68" t="e">
        <f t="shared" si="50"/>
        <v>#REF!</v>
      </c>
      <c r="I408" s="68" t="e">
        <f t="shared" si="51"/>
        <v>#REF!</v>
      </c>
      <c r="J408" s="69">
        <v>3.5000000000000003E-2</v>
      </c>
      <c r="K408" s="70" t="e">
        <f>ROUND((((#REF!*J408)/360)*I408)/0.05,0)*0.05</f>
        <v>#REF!</v>
      </c>
      <c r="M408" s="71">
        <v>2005</v>
      </c>
      <c r="N408" s="66" t="e">
        <f>IF(#REF!&lt;38353,38353,IF(#REF!&gt;38717,0,#REF!))</f>
        <v>#REF!</v>
      </c>
      <c r="O408" s="67" t="e">
        <f t="shared" si="52"/>
        <v>#REF!</v>
      </c>
      <c r="P408" s="66" t="e">
        <f>IF(#REF!&gt;38717,38717,IF(#REF!&lt;38353,0,#REF!))</f>
        <v>#REF!</v>
      </c>
      <c r="Q408" s="67" t="e">
        <f t="shared" si="53"/>
        <v>#REF!</v>
      </c>
      <c r="R408" s="68" t="e">
        <f t="shared" si="54"/>
        <v>#REF!</v>
      </c>
      <c r="S408" s="68" t="e">
        <f t="shared" si="55"/>
        <v>#REF!</v>
      </c>
      <c r="T408" s="69">
        <v>3.5000000000000003E-2</v>
      </c>
      <c r="U408" s="70" t="e">
        <f>ROUND((((#REF!*T408)/360)*S408)/0.05,0)*0.05</f>
        <v>#REF!</v>
      </c>
    </row>
    <row r="409" spans="3:21">
      <c r="C409" s="71">
        <v>2006</v>
      </c>
      <c r="D409" s="66" t="e">
        <f>IF(#REF!&lt;38718,38718,IF(#REF!&gt;39082,0,#REF!))</f>
        <v>#REF!</v>
      </c>
      <c r="E409" s="67" t="e">
        <f t="shared" si="48"/>
        <v>#REF!</v>
      </c>
      <c r="F409" s="66" t="e">
        <f>IF(#REF!&gt;39082,39082,IF(#REF!&lt;38718,0,#REF!))</f>
        <v>#REF!</v>
      </c>
      <c r="G409" s="67" t="e">
        <f t="shared" si="49"/>
        <v>#REF!</v>
      </c>
      <c r="H409" s="68" t="e">
        <f t="shared" si="50"/>
        <v>#REF!</v>
      </c>
      <c r="I409" s="68" t="e">
        <f t="shared" si="51"/>
        <v>#REF!</v>
      </c>
      <c r="J409" s="69">
        <v>3.5000000000000003E-2</v>
      </c>
      <c r="K409" s="70" t="e">
        <f>ROUND((((#REF!*J409)/360)*I409)/0.05,0)*0.05</f>
        <v>#REF!</v>
      </c>
      <c r="M409" s="71">
        <v>2006</v>
      </c>
      <c r="N409" s="66" t="e">
        <f>IF(#REF!&lt;38718,38718,IF(#REF!&gt;39082,0,#REF!))</f>
        <v>#REF!</v>
      </c>
      <c r="O409" s="67" t="e">
        <f t="shared" si="52"/>
        <v>#REF!</v>
      </c>
      <c r="P409" s="66" t="e">
        <f>IF(#REF!&gt;39082,39082,IF(#REF!&lt;38718,0,#REF!))</f>
        <v>#REF!</v>
      </c>
      <c r="Q409" s="67" t="e">
        <f t="shared" si="53"/>
        <v>#REF!</v>
      </c>
      <c r="R409" s="68" t="e">
        <f t="shared" si="54"/>
        <v>#REF!</v>
      </c>
      <c r="S409" s="68" t="e">
        <f t="shared" si="55"/>
        <v>#REF!</v>
      </c>
      <c r="T409" s="69">
        <v>3.5000000000000003E-2</v>
      </c>
      <c r="U409" s="70" t="e">
        <f>ROUND((((#REF!*T409)/360)*S409)/0.05,0)*0.05</f>
        <v>#REF!</v>
      </c>
    </row>
    <row r="410" spans="3:21">
      <c r="C410" s="71">
        <v>2007</v>
      </c>
      <c r="D410" s="66" t="e">
        <f>IF(#REF!&lt;39083,39083,IF(#REF!&gt;39447,0,#REF!))</f>
        <v>#REF!</v>
      </c>
      <c r="E410" s="67" t="e">
        <f t="shared" si="48"/>
        <v>#REF!</v>
      </c>
      <c r="F410" s="66" t="e">
        <f>IF(#REF!&gt;39447,39447,IF(#REF!&lt;39083,0,#REF!))</f>
        <v>#REF!</v>
      </c>
      <c r="G410" s="67" t="e">
        <f t="shared" si="49"/>
        <v>#REF!</v>
      </c>
      <c r="H410" s="68" t="e">
        <f t="shared" si="50"/>
        <v>#REF!</v>
      </c>
      <c r="I410" s="68" t="e">
        <f t="shared" si="51"/>
        <v>#REF!</v>
      </c>
      <c r="J410" s="69">
        <v>3.5000000000000003E-2</v>
      </c>
      <c r="K410" s="70" t="e">
        <f>ROUND((((#REF!*J410)/360)*I410)/0.05,0)*0.05</f>
        <v>#REF!</v>
      </c>
      <c r="M410" s="71">
        <v>2007</v>
      </c>
      <c r="N410" s="66" t="e">
        <f>IF(#REF!&lt;39083,39083,IF(#REF!&gt;39447,0,#REF!))</f>
        <v>#REF!</v>
      </c>
      <c r="O410" s="67" t="e">
        <f t="shared" si="52"/>
        <v>#REF!</v>
      </c>
      <c r="P410" s="66" t="e">
        <f>IF(#REF!&gt;39447,39447,IF(#REF!&lt;39083,0,#REF!))</f>
        <v>#REF!</v>
      </c>
      <c r="Q410" s="67" t="e">
        <f t="shared" si="53"/>
        <v>#REF!</v>
      </c>
      <c r="R410" s="68" t="e">
        <f t="shared" si="54"/>
        <v>#REF!</v>
      </c>
      <c r="S410" s="68" t="e">
        <f t="shared" si="55"/>
        <v>#REF!</v>
      </c>
      <c r="T410" s="69">
        <v>3.5000000000000003E-2</v>
      </c>
      <c r="U410" s="70" t="e">
        <f>ROUND((((#REF!*T410)/360)*S410)/0.05,0)*0.05</f>
        <v>#REF!</v>
      </c>
    </row>
    <row r="411" spans="3:21">
      <c r="C411" s="71">
        <v>2008</v>
      </c>
      <c r="D411" s="66" t="e">
        <f>IF(#REF!&lt;39448,39448,IF(#REF!&gt;39813,0,#REF!))</f>
        <v>#REF!</v>
      </c>
      <c r="E411" s="67" t="e">
        <f t="shared" si="48"/>
        <v>#REF!</v>
      </c>
      <c r="F411" s="66" t="e">
        <f>IF(#REF!&gt;39813,39813,IF(#REF!&lt;39448,0,#REF!))</f>
        <v>#REF!</v>
      </c>
      <c r="G411" s="67" t="e">
        <f t="shared" si="49"/>
        <v>#REF!</v>
      </c>
      <c r="H411" s="68" t="e">
        <f t="shared" si="50"/>
        <v>#REF!</v>
      </c>
      <c r="I411" s="68" t="e">
        <f t="shared" si="51"/>
        <v>#REF!</v>
      </c>
      <c r="J411" s="69">
        <v>0.04</v>
      </c>
      <c r="K411" s="70" t="e">
        <f>ROUND((((#REF!*J411)/360)*I411)/0.05,0)*0.05</f>
        <v>#REF!</v>
      </c>
      <c r="M411" s="71">
        <v>2008</v>
      </c>
      <c r="N411" s="66" t="e">
        <f>IF(#REF!&lt;39448,39448,IF(#REF!&gt;39813,0,#REF!))</f>
        <v>#REF!</v>
      </c>
      <c r="O411" s="67" t="e">
        <f t="shared" si="52"/>
        <v>#REF!</v>
      </c>
      <c r="P411" s="66" t="e">
        <f>IF(#REF!&gt;39813,39813,IF(#REF!&lt;39448,0,#REF!))</f>
        <v>#REF!</v>
      </c>
      <c r="Q411" s="67" t="e">
        <f t="shared" si="53"/>
        <v>#REF!</v>
      </c>
      <c r="R411" s="68" t="e">
        <f t="shared" si="54"/>
        <v>#REF!</v>
      </c>
      <c r="S411" s="68" t="e">
        <f t="shared" si="55"/>
        <v>#REF!</v>
      </c>
      <c r="T411" s="69">
        <v>0.04</v>
      </c>
      <c r="U411" s="70" t="e">
        <f>ROUND((((#REF!*T411)/360)*S411)/0.05,0)*0.05</f>
        <v>#REF!</v>
      </c>
    </row>
    <row r="412" spans="3:21">
      <c r="C412" s="71">
        <v>2009</v>
      </c>
      <c r="D412" s="66" t="e">
        <f>IF(#REF!&lt;39814,39814,IF(#REF!&gt;40178,0,#REF!))</f>
        <v>#REF!</v>
      </c>
      <c r="E412" s="67" t="e">
        <f t="shared" si="48"/>
        <v>#REF!</v>
      </c>
      <c r="F412" s="66" t="e">
        <f>IF(#REF!&gt;40178,40178,IF(#REF!&lt;39814,0,#REF!))</f>
        <v>#REF!</v>
      </c>
      <c r="G412" s="67" t="e">
        <f t="shared" si="49"/>
        <v>#REF!</v>
      </c>
      <c r="H412" s="68" t="e">
        <f t="shared" si="50"/>
        <v>#REF!</v>
      </c>
      <c r="I412" s="68" t="e">
        <f t="shared" si="51"/>
        <v>#REF!</v>
      </c>
      <c r="J412" s="69">
        <v>0.04</v>
      </c>
      <c r="K412" s="70" t="e">
        <f>ROUND((((#REF!*J412)/360)*I412)/0.05,0)*0.05</f>
        <v>#REF!</v>
      </c>
      <c r="M412" s="71">
        <v>2009</v>
      </c>
      <c r="N412" s="66" t="e">
        <f>IF(#REF!&lt;39814,39814,IF(#REF!&gt;40178,0,#REF!))</f>
        <v>#REF!</v>
      </c>
      <c r="O412" s="67" t="e">
        <f t="shared" si="52"/>
        <v>#REF!</v>
      </c>
      <c r="P412" s="66" t="e">
        <f>IF(#REF!&gt;40178,40178,IF(#REF!&lt;39814,0,#REF!))</f>
        <v>#REF!</v>
      </c>
      <c r="Q412" s="67" t="e">
        <f t="shared" si="53"/>
        <v>#REF!</v>
      </c>
      <c r="R412" s="68" t="e">
        <f t="shared" si="54"/>
        <v>#REF!</v>
      </c>
      <c r="S412" s="68" t="e">
        <f t="shared" si="55"/>
        <v>#REF!</v>
      </c>
      <c r="T412" s="69">
        <v>0.04</v>
      </c>
      <c r="U412" s="70" t="e">
        <f>ROUND((((#REF!*T412)/360)*S412)/0.05,0)*0.05</f>
        <v>#REF!</v>
      </c>
    </row>
    <row r="413" spans="3:21">
      <c r="C413" s="71">
        <v>2010</v>
      </c>
      <c r="D413" s="66" t="e">
        <f>IF(#REF!&lt;40179,40179,IF(#REF!&gt;40543,0,#REF!))</f>
        <v>#REF!</v>
      </c>
      <c r="E413" s="67" t="e">
        <f t="shared" si="48"/>
        <v>#REF!</v>
      </c>
      <c r="F413" s="66" t="e">
        <f>IF(#REF!&gt;40543,40543,IF(#REF!&lt;40179,0,#REF!))</f>
        <v>#REF!</v>
      </c>
      <c r="G413" s="67" t="e">
        <f t="shared" si="49"/>
        <v>#REF!</v>
      </c>
      <c r="H413" s="68" t="e">
        <f t="shared" si="50"/>
        <v>#REF!</v>
      </c>
      <c r="I413" s="68" t="e">
        <f t="shared" si="51"/>
        <v>#REF!</v>
      </c>
      <c r="J413" s="69">
        <v>3.5000000000000003E-2</v>
      </c>
      <c r="K413" s="70" t="e">
        <f>ROUND((((#REF!*J413)/360)*I413)/0.05,0)*0.05</f>
        <v>#REF!</v>
      </c>
      <c r="M413" s="71">
        <v>2010</v>
      </c>
      <c r="N413" s="66" t="e">
        <f>IF(#REF!&lt;40179,40179,IF(#REF!&gt;40543,0,#REF!))</f>
        <v>#REF!</v>
      </c>
      <c r="O413" s="67" t="e">
        <f t="shared" si="52"/>
        <v>#REF!</v>
      </c>
      <c r="P413" s="66" t="e">
        <f>IF(#REF!&gt;40543,40543,IF(#REF!&lt;40179,0,#REF!))</f>
        <v>#REF!</v>
      </c>
      <c r="Q413" s="67" t="e">
        <f t="shared" si="53"/>
        <v>#REF!</v>
      </c>
      <c r="R413" s="68" t="e">
        <f t="shared" si="54"/>
        <v>#REF!</v>
      </c>
      <c r="S413" s="68" t="e">
        <f t="shared" si="55"/>
        <v>#REF!</v>
      </c>
      <c r="T413" s="69">
        <v>3.5000000000000003E-2</v>
      </c>
      <c r="U413" s="70" t="e">
        <f>ROUND((((#REF!*T413)/360)*S413)/0.05,0)*0.05</f>
        <v>#REF!</v>
      </c>
    </row>
    <row r="414" spans="3:21">
      <c r="C414" s="71">
        <v>2011</v>
      </c>
      <c r="D414" s="66" t="e">
        <f>IF(#REF!&lt;40544,40544,IF(#REF!&gt;40908,0,#REF!))</f>
        <v>#REF!</v>
      </c>
      <c r="E414" s="67" t="e">
        <f t="shared" si="48"/>
        <v>#REF!</v>
      </c>
      <c r="F414" s="66" t="e">
        <f>IF(#REF!&gt;40908,40908,IF(#REF!&lt;40544,0,#REF!))</f>
        <v>#REF!</v>
      </c>
      <c r="G414" s="67" t="e">
        <f t="shared" si="49"/>
        <v>#REF!</v>
      </c>
      <c r="H414" s="68" t="e">
        <f t="shared" si="50"/>
        <v>#REF!</v>
      </c>
      <c r="I414" s="68" t="e">
        <f t="shared" si="51"/>
        <v>#REF!</v>
      </c>
      <c r="J414" s="69">
        <v>3.5000000000000003E-2</v>
      </c>
      <c r="K414" s="70" t="e">
        <f>ROUND((((#REF!*J414)/360)*I414)/0.05,0)*0.05</f>
        <v>#REF!</v>
      </c>
      <c r="M414" s="71">
        <v>2011</v>
      </c>
      <c r="N414" s="66" t="e">
        <f>IF(#REF!&lt;40544,40544,IF(#REF!&gt;40908,0,#REF!))</f>
        <v>#REF!</v>
      </c>
      <c r="O414" s="67" t="e">
        <f t="shared" si="52"/>
        <v>#REF!</v>
      </c>
      <c r="P414" s="66" t="e">
        <f>IF(#REF!&gt;40908,40908,IF(#REF!&lt;40544,0,#REF!))</f>
        <v>#REF!</v>
      </c>
      <c r="Q414" s="67" t="e">
        <f t="shared" si="53"/>
        <v>#REF!</v>
      </c>
      <c r="R414" s="68" t="e">
        <f t="shared" si="54"/>
        <v>#REF!</v>
      </c>
      <c r="S414" s="68" t="e">
        <f t="shared" si="55"/>
        <v>#REF!</v>
      </c>
      <c r="T414" s="69">
        <v>3.5000000000000003E-2</v>
      </c>
      <c r="U414" s="70" t="e">
        <f>ROUND((((#REF!*T414)/360)*S414)/0.05,0)*0.05</f>
        <v>#REF!</v>
      </c>
    </row>
    <row r="415" spans="3:21">
      <c r="C415" s="71">
        <v>2012</v>
      </c>
      <c r="D415" s="66" t="e">
        <f>IF(#REF!&lt;40909,40909,IF(#REF!&gt;41274,0,#REF!))</f>
        <v>#REF!</v>
      </c>
      <c r="E415" s="67" t="e">
        <f t="shared" si="48"/>
        <v>#REF!</v>
      </c>
      <c r="F415" s="66" t="e">
        <f>IF(#REF!&gt;41274,41274,IF(#REF!&lt;40909,0,#REF!))</f>
        <v>#REF!</v>
      </c>
      <c r="G415" s="67" t="e">
        <f t="shared" si="49"/>
        <v>#REF!</v>
      </c>
      <c r="H415" s="68" t="e">
        <f t="shared" si="50"/>
        <v>#REF!</v>
      </c>
      <c r="I415" s="68" t="e">
        <f t="shared" si="51"/>
        <v>#REF!</v>
      </c>
      <c r="J415" s="69">
        <v>0.03</v>
      </c>
      <c r="K415" s="70" t="e">
        <f>ROUND((((#REF!*J415)/360)*I415)/0.05,0)*0.05</f>
        <v>#REF!</v>
      </c>
      <c r="M415" s="71">
        <v>2012</v>
      </c>
      <c r="N415" s="66" t="e">
        <f>IF(#REF!&lt;40909,40909,IF(#REF!&gt;41274,0,#REF!))</f>
        <v>#REF!</v>
      </c>
      <c r="O415" s="67" t="e">
        <f t="shared" si="52"/>
        <v>#REF!</v>
      </c>
      <c r="P415" s="66" t="e">
        <f>IF(#REF!&gt;41274,41274,IF(#REF!&lt;40909,0,#REF!))</f>
        <v>#REF!</v>
      </c>
      <c r="Q415" s="67" t="e">
        <f t="shared" si="53"/>
        <v>#REF!</v>
      </c>
      <c r="R415" s="68" t="e">
        <f t="shared" si="54"/>
        <v>#REF!</v>
      </c>
      <c r="S415" s="68" t="e">
        <f t="shared" si="55"/>
        <v>#REF!</v>
      </c>
      <c r="T415" s="69">
        <v>0.03</v>
      </c>
      <c r="U415" s="70" t="e">
        <f>ROUND((((#REF!*T415)/360)*S415)/0.05,0)*0.05</f>
        <v>#REF!</v>
      </c>
    </row>
    <row r="416" spans="3:21">
      <c r="C416" s="71">
        <v>2013</v>
      </c>
      <c r="D416" s="66" t="e">
        <f>IF(#REF!&lt;41275,41275,IF(#REF!&gt;41639,0,#REF!))</f>
        <v>#REF!</v>
      </c>
      <c r="E416" s="67" t="e">
        <f t="shared" si="48"/>
        <v>#REF!</v>
      </c>
      <c r="F416" s="66" t="e">
        <f>IF(#REF!&gt;41639,41639,IF(#REF!&lt;41275,0,#REF!))</f>
        <v>#REF!</v>
      </c>
      <c r="G416" s="67" t="e">
        <f t="shared" si="49"/>
        <v>#REF!</v>
      </c>
      <c r="H416" s="68" t="e">
        <f t="shared" si="50"/>
        <v>#REF!</v>
      </c>
      <c r="I416" s="68" t="e">
        <f t="shared" si="51"/>
        <v>#REF!</v>
      </c>
      <c r="J416" s="69">
        <v>0</v>
      </c>
      <c r="K416" s="70" t="e">
        <f>ROUND((((#REF!*J416)/360)*I416)/0.05,0)*0.05</f>
        <v>#REF!</v>
      </c>
      <c r="M416" s="71">
        <v>2013</v>
      </c>
      <c r="N416" s="66" t="e">
        <f>IF(#REF!&lt;41275,41275,IF(#REF!&gt;41639,0,#REF!))</f>
        <v>#REF!</v>
      </c>
      <c r="O416" s="67" t="e">
        <f t="shared" si="52"/>
        <v>#REF!</v>
      </c>
      <c r="P416" s="66" t="e">
        <f>IF(#REF!&gt;41639,41639,IF(#REF!&lt;41275,0,#REF!))</f>
        <v>#REF!</v>
      </c>
      <c r="Q416" s="67" t="e">
        <f t="shared" si="53"/>
        <v>#REF!</v>
      </c>
      <c r="R416" s="68" t="e">
        <f t="shared" si="54"/>
        <v>#REF!</v>
      </c>
      <c r="S416" s="68" t="e">
        <f t="shared" si="55"/>
        <v>#REF!</v>
      </c>
      <c r="T416" s="69">
        <v>0</v>
      </c>
      <c r="U416" s="70" t="e">
        <f>ROUND((((#REF!*T416)/360)*S416)/0.05,0)*0.05</f>
        <v>#REF!</v>
      </c>
    </row>
    <row r="417" spans="3:21">
      <c r="C417" s="71">
        <v>2014</v>
      </c>
      <c r="D417" s="66" t="e">
        <f>IF(#REF!&lt;41640,41640,IF(#REF!&gt;42004,0,#REF!))</f>
        <v>#REF!</v>
      </c>
      <c r="E417" s="67" t="e">
        <f t="shared" si="48"/>
        <v>#REF!</v>
      </c>
      <c r="F417" s="66" t="e">
        <f>IF(#REF!&gt;42004,42004,IF(#REF!&lt;41640,0,#REF!))</f>
        <v>#REF!</v>
      </c>
      <c r="G417" s="67" t="e">
        <f t="shared" si="49"/>
        <v>#REF!</v>
      </c>
      <c r="H417" s="68" t="e">
        <f t="shared" si="50"/>
        <v>#REF!</v>
      </c>
      <c r="I417" s="68" t="e">
        <f t="shared" si="51"/>
        <v>#REF!</v>
      </c>
      <c r="J417" s="69">
        <v>0</v>
      </c>
      <c r="K417" s="70" t="e">
        <f>ROUND((((#REF!*J417)/360)*I417)/0.05,0)*0.05</f>
        <v>#REF!</v>
      </c>
      <c r="M417" s="71">
        <v>2014</v>
      </c>
      <c r="N417" s="66" t="e">
        <f>IF(#REF!&lt;41640,41640,IF(#REF!&gt;42004,0,#REF!))</f>
        <v>#REF!</v>
      </c>
      <c r="O417" s="67" t="e">
        <f t="shared" si="52"/>
        <v>#REF!</v>
      </c>
      <c r="P417" s="66" t="e">
        <f>IF(#REF!&gt;42004,42004,IF(#REF!&lt;41640,0,#REF!))</f>
        <v>#REF!</v>
      </c>
      <c r="Q417" s="67" t="e">
        <f t="shared" si="53"/>
        <v>#REF!</v>
      </c>
      <c r="R417" s="68" t="e">
        <f t="shared" si="54"/>
        <v>#REF!</v>
      </c>
      <c r="S417" s="68" t="e">
        <f t="shared" si="55"/>
        <v>#REF!</v>
      </c>
      <c r="T417" s="69">
        <v>0</v>
      </c>
      <c r="U417" s="70" t="e">
        <f>ROUND((((#REF!*T417)/360)*S417)/0.05,0)*0.05</f>
        <v>#REF!</v>
      </c>
    </row>
    <row r="418" spans="3:21">
      <c r="C418" s="71">
        <v>2015</v>
      </c>
      <c r="D418" s="66" t="e">
        <f>IF(#REF!&lt;42005,42005,IF(#REF!&gt;42369,0,#REF!))</f>
        <v>#REF!</v>
      </c>
      <c r="E418" s="67" t="e">
        <f t="shared" si="48"/>
        <v>#REF!</v>
      </c>
      <c r="F418" s="66" t="e">
        <f>IF(#REF!&gt;42369,42369,IF(#REF!&lt;42005,0,#REF!))</f>
        <v>#REF!</v>
      </c>
      <c r="G418" s="67" t="e">
        <f t="shared" si="49"/>
        <v>#REF!</v>
      </c>
      <c r="H418" s="68" t="e">
        <f t="shared" si="50"/>
        <v>#REF!</v>
      </c>
      <c r="I418" s="68" t="e">
        <f t="shared" si="51"/>
        <v>#REF!</v>
      </c>
      <c r="J418" s="69">
        <v>0</v>
      </c>
      <c r="K418" s="70" t="e">
        <f>ROUND((((#REF!*J418)/360)*I418)/0.05,0)*0.05</f>
        <v>#REF!</v>
      </c>
      <c r="M418" s="71">
        <v>2015</v>
      </c>
      <c r="N418" s="66" t="e">
        <f>IF(#REF!&lt;42005,42005,IF(#REF!&gt;42369,0,#REF!))</f>
        <v>#REF!</v>
      </c>
      <c r="O418" s="67" t="e">
        <f t="shared" si="52"/>
        <v>#REF!</v>
      </c>
      <c r="P418" s="66" t="e">
        <f>IF(#REF!&gt;42369,42369,IF(#REF!&lt;42005,0,#REF!))</f>
        <v>#REF!</v>
      </c>
      <c r="Q418" s="67" t="e">
        <f t="shared" si="53"/>
        <v>#REF!</v>
      </c>
      <c r="R418" s="68" t="e">
        <f t="shared" si="54"/>
        <v>#REF!</v>
      </c>
      <c r="S418" s="68" t="e">
        <f t="shared" si="55"/>
        <v>#REF!</v>
      </c>
      <c r="T418" s="69">
        <v>0</v>
      </c>
      <c r="U418" s="70" t="e">
        <f>ROUND((((#REF!*T418)/360)*S418)/0.05,0)*0.05</f>
        <v>#REF!</v>
      </c>
    </row>
    <row r="419" spans="3:21">
      <c r="C419" s="71">
        <v>2016</v>
      </c>
      <c r="D419" s="66" t="e">
        <f>IF(#REF!&lt;42370,42370,IF(#REF!&gt;42735,0,#REF!))</f>
        <v>#REF!</v>
      </c>
      <c r="E419" s="67" t="e">
        <f t="shared" si="48"/>
        <v>#REF!</v>
      </c>
      <c r="F419" s="66" t="e">
        <f>IF(#REF!&gt;42735,42735,IF(#REF!&lt;42370,0,#REF!))</f>
        <v>#REF!</v>
      </c>
      <c r="G419" s="67" t="e">
        <f t="shared" si="49"/>
        <v>#REF!</v>
      </c>
      <c r="H419" s="68" t="e">
        <f t="shared" si="50"/>
        <v>#REF!</v>
      </c>
      <c r="I419" s="68" t="e">
        <f t="shared" si="51"/>
        <v>#REF!</v>
      </c>
      <c r="J419" s="69">
        <v>0</v>
      </c>
      <c r="K419" s="70" t="e">
        <f>ROUND((((#REF!*J419)/360)*I419)/0.05,0)*0.05</f>
        <v>#REF!</v>
      </c>
      <c r="M419" s="71">
        <v>2016</v>
      </c>
      <c r="N419" s="66" t="e">
        <f>IF(#REF!&lt;42370,42370,IF(#REF!&gt;42735,0,#REF!))</f>
        <v>#REF!</v>
      </c>
      <c r="O419" s="67" t="e">
        <f t="shared" si="52"/>
        <v>#REF!</v>
      </c>
      <c r="P419" s="66" t="e">
        <f>IF(#REF!&gt;42735,42735,IF(#REF!&lt;42370,0,#REF!))</f>
        <v>#REF!</v>
      </c>
      <c r="Q419" s="67" t="e">
        <f t="shared" si="53"/>
        <v>#REF!</v>
      </c>
      <c r="R419" s="68" t="e">
        <f t="shared" si="54"/>
        <v>#REF!</v>
      </c>
      <c r="S419" s="68" t="e">
        <f t="shared" si="55"/>
        <v>#REF!</v>
      </c>
      <c r="T419" s="69">
        <v>0</v>
      </c>
      <c r="U419" s="70" t="e">
        <f>ROUND((((#REF!*T419)/360)*S419)/0.05,0)*0.05</f>
        <v>#REF!</v>
      </c>
    </row>
    <row r="420" spans="3:21">
      <c r="C420" s="71">
        <v>2017</v>
      </c>
      <c r="D420" s="66" t="e">
        <f>IF(#REF!&lt;42736,42736,IF(#REF!&gt;43100,0,#REF!))</f>
        <v>#REF!</v>
      </c>
      <c r="E420" s="67" t="e">
        <f t="shared" si="48"/>
        <v>#REF!</v>
      </c>
      <c r="F420" s="66" t="e">
        <f>IF(#REF!&gt;43100,43100,IF(#REF!&lt;42736,0,#REF!))</f>
        <v>#REF!</v>
      </c>
      <c r="G420" s="67" t="e">
        <f t="shared" si="49"/>
        <v>#REF!</v>
      </c>
      <c r="H420" s="68" t="e">
        <f t="shared" si="50"/>
        <v>#REF!</v>
      </c>
      <c r="I420" s="68" t="e">
        <f t="shared" si="51"/>
        <v>#REF!</v>
      </c>
      <c r="J420" s="69">
        <v>0</v>
      </c>
      <c r="K420" s="70" t="e">
        <f>ROUND((((#REF!*J420)/360)*I420)/0.05,0)*0.05</f>
        <v>#REF!</v>
      </c>
      <c r="M420" s="71">
        <v>2017</v>
      </c>
      <c r="N420" s="66" t="e">
        <f>IF(#REF!&lt;42736,42736,IF(#REF!&gt;43100,0,#REF!))</f>
        <v>#REF!</v>
      </c>
      <c r="O420" s="67" t="e">
        <f t="shared" si="52"/>
        <v>#REF!</v>
      </c>
      <c r="P420" s="66" t="e">
        <f>IF(#REF!&gt;43100,43100,IF(#REF!&lt;42736,0,#REF!))</f>
        <v>#REF!</v>
      </c>
      <c r="Q420" s="67" t="e">
        <f t="shared" si="53"/>
        <v>#REF!</v>
      </c>
      <c r="R420" s="68" t="e">
        <f t="shared" si="54"/>
        <v>#REF!</v>
      </c>
      <c r="S420" s="68" t="e">
        <f t="shared" si="55"/>
        <v>#REF!</v>
      </c>
      <c r="T420" s="69">
        <v>0</v>
      </c>
      <c r="U420" s="70" t="e">
        <f>ROUND((((#REF!*T420)/360)*S420)/0.05,0)*0.05</f>
        <v>#REF!</v>
      </c>
    </row>
    <row r="421" spans="3:21">
      <c r="C421" s="71">
        <v>2018</v>
      </c>
      <c r="D421" s="66" t="e">
        <f>IF(#REF!&lt;43101,43101,IF(#REF!&gt;43465,0,#REF!))</f>
        <v>#REF!</v>
      </c>
      <c r="E421" s="67" t="e">
        <f t="shared" si="48"/>
        <v>#REF!</v>
      </c>
      <c r="F421" s="66" t="e">
        <f>IF(#REF!&gt;43465,43465,IF(#REF!&lt;43101,0,#REF!))</f>
        <v>#REF!</v>
      </c>
      <c r="G421" s="67" t="e">
        <f t="shared" si="49"/>
        <v>#REF!</v>
      </c>
      <c r="H421" s="68" t="e">
        <f t="shared" si="50"/>
        <v>#REF!</v>
      </c>
      <c r="I421" s="68" t="e">
        <f t="shared" si="51"/>
        <v>#REF!</v>
      </c>
      <c r="J421" s="69">
        <v>0</v>
      </c>
      <c r="K421" s="70" t="e">
        <f>ROUND((((#REF!*J421)/360)*I421)/0.05,0)*0.05</f>
        <v>#REF!</v>
      </c>
      <c r="M421" s="71">
        <v>2018</v>
      </c>
      <c r="N421" s="66" t="e">
        <f>IF(#REF!&lt;43101,43101,IF(#REF!&gt;43465,0,#REF!))</f>
        <v>#REF!</v>
      </c>
      <c r="O421" s="67" t="e">
        <f t="shared" si="52"/>
        <v>#REF!</v>
      </c>
      <c r="P421" s="66" t="e">
        <f>IF(#REF!&gt;43465,43465,IF(#REF!&lt;43101,0,#REF!))</f>
        <v>#REF!</v>
      </c>
      <c r="Q421" s="67" t="e">
        <f t="shared" si="53"/>
        <v>#REF!</v>
      </c>
      <c r="R421" s="68" t="e">
        <f t="shared" si="54"/>
        <v>#REF!</v>
      </c>
      <c r="S421" s="68" t="e">
        <f t="shared" si="55"/>
        <v>#REF!</v>
      </c>
      <c r="T421" s="69">
        <v>0</v>
      </c>
      <c r="U421" s="70" t="e">
        <f>ROUND((((#REF!*T421)/360)*S421)/0.05,0)*0.05</f>
        <v>#REF!</v>
      </c>
    </row>
    <row r="422" spans="3:21">
      <c r="C422" s="71">
        <v>2019</v>
      </c>
      <c r="D422" s="66" t="e">
        <f>IF(#REF!&lt;43466,43466,IF(#REF!&gt;43830,0,#REF!))</f>
        <v>#REF!</v>
      </c>
      <c r="E422" s="67" t="e">
        <f t="shared" si="48"/>
        <v>#REF!</v>
      </c>
      <c r="F422" s="66" t="e">
        <f>IF(#REF!&gt;43830,43830,IF(#REF!&lt;43466,0,#REF!))</f>
        <v>#REF!</v>
      </c>
      <c r="G422" s="67" t="e">
        <f t="shared" si="49"/>
        <v>#REF!</v>
      </c>
      <c r="H422" s="68" t="e">
        <f t="shared" si="50"/>
        <v>#REF!</v>
      </c>
      <c r="I422" s="68" t="e">
        <f t="shared" si="51"/>
        <v>#REF!</v>
      </c>
      <c r="J422" s="69">
        <v>0</v>
      </c>
      <c r="K422" s="70" t="e">
        <f>ROUND((((#REF!*J422)/360)*I422)/0.05,0)*0.05</f>
        <v>#REF!</v>
      </c>
      <c r="M422" s="71">
        <v>2019</v>
      </c>
      <c r="N422" s="66" t="e">
        <f>IF(#REF!&lt;43466,43466,IF(#REF!&gt;43830,0,#REF!))</f>
        <v>#REF!</v>
      </c>
      <c r="O422" s="67" t="e">
        <f t="shared" si="52"/>
        <v>#REF!</v>
      </c>
      <c r="P422" s="66" t="e">
        <f>IF(#REF!&gt;43830,43830,IF(#REF!&lt;43466,0,#REF!))</f>
        <v>#REF!</v>
      </c>
      <c r="Q422" s="67" t="e">
        <f t="shared" si="53"/>
        <v>#REF!</v>
      </c>
      <c r="R422" s="68" t="e">
        <f t="shared" si="54"/>
        <v>#REF!</v>
      </c>
      <c r="S422" s="68" t="e">
        <f t="shared" si="55"/>
        <v>#REF!</v>
      </c>
      <c r="T422" s="69">
        <v>0</v>
      </c>
      <c r="U422" s="70" t="e">
        <f>ROUND((((#REF!*T422)/360)*S422)/0.05,0)*0.05</f>
        <v>#REF!</v>
      </c>
    </row>
    <row r="423" spans="3:21">
      <c r="C423" s="71">
        <v>2020</v>
      </c>
      <c r="D423" s="66" t="e">
        <f>IF(#REF!&lt;43831,43831,IF(#REF!&gt;44196,0,#REF!))</f>
        <v>#REF!</v>
      </c>
      <c r="E423" s="67" t="e">
        <f t="shared" si="48"/>
        <v>#REF!</v>
      </c>
      <c r="F423" s="66" t="e">
        <f>IF(#REF!&gt;44196,44196,IF(#REF!&lt;43831,0,#REF!))</f>
        <v>#REF!</v>
      </c>
      <c r="G423" s="67" t="e">
        <f t="shared" si="49"/>
        <v>#REF!</v>
      </c>
      <c r="H423" s="68" t="e">
        <f t="shared" si="50"/>
        <v>#REF!</v>
      </c>
      <c r="I423" s="68" t="e">
        <f t="shared" si="51"/>
        <v>#REF!</v>
      </c>
      <c r="J423" s="69">
        <v>0</v>
      </c>
      <c r="K423" s="70" t="e">
        <f>ROUND((((#REF!*J423)/360)*I423)/0.05,0)*0.05</f>
        <v>#REF!</v>
      </c>
      <c r="M423" s="71">
        <v>2020</v>
      </c>
      <c r="N423" s="66" t="e">
        <f>IF(#REF!&lt;43831,43831,IF(#REF!&gt;44196,0,#REF!))</f>
        <v>#REF!</v>
      </c>
      <c r="O423" s="67" t="e">
        <f t="shared" si="52"/>
        <v>#REF!</v>
      </c>
      <c r="P423" s="66" t="e">
        <f>IF(#REF!&gt;44196,44196,IF(#REF!&lt;43831,0,#REF!))</f>
        <v>#REF!</v>
      </c>
      <c r="Q423" s="67" t="e">
        <f t="shared" si="53"/>
        <v>#REF!</v>
      </c>
      <c r="R423" s="68" t="e">
        <f t="shared" si="54"/>
        <v>#REF!</v>
      </c>
      <c r="S423" s="68" t="e">
        <f t="shared" si="55"/>
        <v>#REF!</v>
      </c>
      <c r="T423" s="69">
        <v>0</v>
      </c>
      <c r="U423" s="70" t="e">
        <f>ROUND((((#REF!*T423)/360)*S423)/0.05,0)*0.05</f>
        <v>#REF!</v>
      </c>
    </row>
    <row r="425" spans="3:21" hidden="1"/>
    <row r="426" spans="3:21" hidden="1"/>
    <row r="427" spans="3:21" hidden="1"/>
    <row r="428" spans="3:21" hidden="1"/>
    <row r="429" spans="3:21" hidden="1"/>
    <row r="430" spans="3:21" hidden="1"/>
    <row r="431" spans="3:21" hidden="1"/>
    <row r="432" spans="3:21" hidden="1"/>
    <row r="433" spans="3:11" hidden="1"/>
    <row r="434" spans="3:11" hidden="1"/>
    <row r="435" spans="3:11" hidden="1"/>
    <row r="436" spans="3:11" hidden="1"/>
    <row r="437" spans="3:11" hidden="1"/>
    <row r="438" spans="3:11" hidden="1"/>
    <row r="439" spans="3:11" hidden="1"/>
    <row r="440" spans="3:11" hidden="1"/>
    <row r="441" spans="3:11" hidden="1"/>
    <row r="442" spans="3:11" hidden="1"/>
    <row r="443" spans="3:11" hidden="1"/>
    <row r="444" spans="3:11" hidden="1"/>
    <row r="445" spans="3:11" hidden="1"/>
    <row r="447" spans="3:11">
      <c r="C447" s="146" t="s">
        <v>17</v>
      </c>
      <c r="D447" s="146"/>
      <c r="E447" s="146" t="s">
        <v>14</v>
      </c>
      <c r="F447" s="146"/>
      <c r="G447" s="146" t="s">
        <v>15</v>
      </c>
      <c r="H447" s="146"/>
      <c r="I447" s="146" t="s">
        <v>16</v>
      </c>
      <c r="J447" s="146"/>
    </row>
    <row r="448" spans="3:11" ht="14.25">
      <c r="C448" s="43" t="e">
        <f>ROUNDDOWN(#REF!/100,0)*100</f>
        <v>#REF!</v>
      </c>
      <c r="D448" s="44" t="e">
        <f>ROUNDDOWN(#REF!/100,0)*100</f>
        <v>#REF!</v>
      </c>
      <c r="E448" s="45"/>
      <c r="F448" s="45"/>
      <c r="G448" s="45"/>
      <c r="H448" s="45"/>
      <c r="I448" s="46"/>
      <c r="J448" s="46"/>
      <c r="K448" s="46"/>
    </row>
    <row r="449" spans="3:21" ht="14.25">
      <c r="C449" s="47" t="e">
        <f>IF((ROUND(IF(C448&lt;=0,0,IF(C448&lt;EB!$A$4,C448*EB!$B$3,IF(C448&lt;EB!$A$17,VLOOKUP(C448,EB!$A$4:'EB'!$D$17,4)+(C448-VLOOKUP(C448,EB!$A$4:'EB'!$D$17,1))*VLOOKUP(C448,EB!$A$4:'EB'!$D$17,2),C448*EB!$B$17)))/0.05,0)*0.05)&lt;=25,0,(ROUND(IF(C448&lt;=0,0,IF(C448&lt;EB!$A$4,C448*EB!$B$3,IF(C448&lt;EB!$A$17,VLOOKUP(C448,EB!$A$4:'EB'!$D$17,4)+(C448-VLOOKUP(C448,EB!$A$4:'EB'!$D$17,1))*VLOOKUP(C448,EB!$A$4:'EB'!$D$17,2),C448*EB!$B$17)))/0.05,0)*0.05))</f>
        <v>#REF!</v>
      </c>
      <c r="D449" s="47" t="e">
        <f>IF((ROUND(IF(C448&lt;=0,0,IF(C448&lt;EB!$F$4,C448*EB!$G$3,IF(C448&lt;EB!$F$14,VLOOKUP(C448,EB!$F$4:'EB'!$I$14,4)+(C448-VLOOKUP(C448,EB!$F$4:'EB'!$I$14,1))*VLOOKUP(C448,EB!$F$4:'EB'!$I$14,2),C448*EB!$G$14)))/0.05,0)*0.05)&lt;=25,0,(ROUND(IF(C448&lt;=0,0,IF(C448&lt;EB!$F$4,C448*EB!$G$3,IF(C448&lt;EB!$F$14,VLOOKUP(C448,EB!$F$4:'EB'!$I$14,4)+(C448-VLOOKUP(C448,EB!$F$4:'EB'!$I$14,1))*VLOOKUP(C448,EB!$F$4:'EB'!$I$14,2),C448*EB!$G$14)))/0.05,0)*0.05))</f>
        <v>#REF!</v>
      </c>
      <c r="E449" s="47" t="e">
        <f>IF((ROUND(IF(C448&lt;=0,0,IF(C448&lt;EB!$A$24,C448*EB!$B$23,IF(C448&lt;EB!$A$38,VLOOKUP(C448,EB!$A$24:'EB'!$D$38,4)+(C448-VLOOKUP(C448,EB!$A$24:'EB'!$D$38,1))*VLOOKUP(C448,EB!$A$24:'EB'!$D$38,2),C448*EB!$B$38)))/0.05,0)*0.05)&lt;=25,0,(ROUND(IF(C448&lt;=0,0,IF(C448&lt;EB!$A$24,C448*EB!$B$23,IF(C448&lt;EB!$A$38,VLOOKUP(C448,EB!$A$24:'EB'!$D$38,4)+(C448-VLOOKUP(C448,EB!$A$24:'EB'!$D$38,1))*VLOOKUP(C448,EB!$A$24:'EB'!$D$38,2),C448*EB!$B$38)))/0.05,0)*0.05))</f>
        <v>#REF!</v>
      </c>
      <c r="F449" s="47" t="e">
        <f>IF((ROUND(IF(C448&lt;=0,0,IF(C448&lt;EB!$F$24,C448*EB!$G$23,IF(C448&lt;EB!$F$34,VLOOKUP(C448,EB!$F$24:'EB'!$I$34,4)+(C448-VLOOKUP(C448,EB!$F$24:'EB'!$I$34,1))*VLOOKUP(C448,EB!$F$24:'EB'!$I$34,2),C448*EB!$G$34)))/0.05,0)*0.05)&lt;=25,0,(ROUND(IF(C448&lt;=0,0,IF(C448&lt;EB!$F$24,C448*EB!$G$23,IF(C448&lt;EB!$F$34,VLOOKUP(C448,EB!$F$24:'EB'!$I$34,4)+(C448-VLOOKUP(C448,EB!$F$24:'EB'!$I$34,1))*VLOOKUP(C448,EB!$F$24:'EB'!$I$34,2),C448*EB!$G$34)))/0.05,0)*0.05))</f>
        <v>#REF!</v>
      </c>
      <c r="G449" s="47" t="e">
        <f>IF((ROUND(IF(C448&lt;=0,0,IF(C448&lt;EB!$A$45,C448*EB!$B$44,IF(C448&lt;EB!$A$58,VLOOKUP(C448,EB!$A$45:'EB'!$D$58,4)+(C448-VLOOKUP(C448,EB!$A$45:'EB'!$D$58,1))*VLOOKUP(C448,EB!$A$45:'EB'!$D$58,2),C448*EB!$B$58)))/0.05,0)*0.05)&lt;=25,0,(ROUND(IF(C448&lt;=0,0,IF(C448&lt;EB!$A$45,C448*EB!$B$44,IF(C448&lt;EB!$A$58,VLOOKUP(C448,EB!$A$45:'EB'!$D$58,4)+(C448-VLOOKUP(C448,EB!$A$45:'EB'!$D$58,1))*VLOOKUP(C448,EB!$A$45:'EB'!$D$58,2),C448*EB!$B$58)))/0.05,0)*0.05))</f>
        <v>#REF!</v>
      </c>
      <c r="H449" s="47" t="e">
        <f>IF((ROUND(IF(C448&lt;=0,0,IF(C448&lt;EB!$F$45,C448*EB!$G$44,IF(C448&lt;EB!$F$55,VLOOKUP(C448,EB!$F$45:'EB'!$I$55,4)+(C448-VLOOKUP(C448,EB!$F$45:'EB'!$I$55,1))*VLOOKUP(C448,EB!$F$45:'EB'!$I$55,2),C448*EB!$G$55)))/0.05,0)*0.05)&lt;=25,0,(ROUND(IF(C448&lt;=0,0,IF(C448&lt;EB!$F$45,C448*EB!$G$44,IF(C448&lt;EB!$F$55,VLOOKUP(C448,EB!$F$45:'EB'!$I$55,4)+(C448-VLOOKUP(C448,EB!$F$45:'EB'!$I$55,1))*VLOOKUP(C448,EB!$F$45:'EB'!$I$55,2),C448*EB!$G$55)))/0.05,0)*0.05))</f>
        <v>#REF!</v>
      </c>
      <c r="I449" s="48" t="e">
        <f>IF((ROUND(IF(C448&lt;=0,0,IF(C448&lt;EB!$A$65,C448*EB!$B$64,IF(C448&lt;EB!$A$78,VLOOKUP(C448,EB!$A$65:'EB'!$D$78,4)+(C448-VLOOKUP(C448,EB!$A$65:'EB'!$D$78,1))*VLOOKUP(C448,EB!$A$65:'EB'!$D$78,2),C448*EB!$B$78)))/0.05,0)*0.05)&lt;=25,0,(ROUND(IF(C448&lt;=0,0,IF(C448&lt;EB!$A$65,C448*EB!$B$64,IF(C448&lt;EB!$A$78,VLOOKUP(C448,EB!$A$65:'EB'!$D$78,4)+(C448-VLOOKUP(C448,EB!$A$65:'EB'!$D$78,1))*VLOOKUP(C448,EB!$A$65:'EB'!$D$78,2),C448*EB!$B$78)))/0.05,0)*0.05))</f>
        <v>#REF!</v>
      </c>
      <c r="J449" s="48" t="e">
        <f>IF((ROUND(IF(C448&lt;=0,0,IF(C448&lt;EB!$F$65,C448*EB!$G$64,IF(C448&lt;EB!$F$75,VLOOKUP(C448,EB!$F$65:'EB'!$I$75,4)+(C448-VLOOKUP(C448,EB!$F$65:'EB'!$I$75,1))*VLOOKUP(C448,EB!$F$65:'EB'!$I$75,2),C448*EB!$G$75)))/0.05,0)*0.05)&lt;=25,0,(ROUND(IF(C448&lt;=0,0,IF(C448&lt;EB!$F$65,C448*EB!$G$64,IF(C448&lt;EB!$F$75,VLOOKUP(C448,EB!$F$65:'EB'!$I$75,4)+(C448-VLOOKUP(C448,EB!$F$65:'EB'!$I$75,1))*VLOOKUP(C448,EB!$F$65:'EB'!$I$75,2),C448*EB!$G$75)))/0.05,0)*0.05))</f>
        <v>#REF!</v>
      </c>
      <c r="K449" s="49"/>
    </row>
    <row r="450" spans="3:21" ht="14.25">
      <c r="C450" s="50" t="e">
        <f>IF((ROUND(IF(D448&lt;=0,0,IF(D448&lt;EB!$A$4,D448*EB!$B$3,IF(D448&lt;EB!$A$17,VLOOKUP(D448,EB!$A$4:'EB'!$D$17,4)+(D448-VLOOKUP(D448,EB!$A$4:'EB'!$D$17,1))*VLOOKUP(D448,EB!$A$4:'EB'!$D$17,2),D448*EB!$B$17)))/0.05,0)*0.05)&lt;=25,0,(ROUND(IF(D448&lt;=0,0,IF(D448&lt;EB!$A$4,D448*EB!$B$3,IF(D448&lt;EB!$A$17,VLOOKUP(D448,EB!$A$4:'EB'!$D$17,4)+(D448-VLOOKUP(D448,EB!$A$4:'EB'!$D$17,1))*VLOOKUP(D448,EB!$A$4:'EB'!$D$17,2),D448*EB!$B$17)))/0.05,0)*0.05))</f>
        <v>#REF!</v>
      </c>
      <c r="D450" s="50" t="e">
        <f>IF((ROUND(IF(D448&lt;=0,0,IF(D448&lt;EB!$F$4,D448*EB!$G$3,IF(D448&lt;EB!$F$14,VLOOKUP(D448,EB!$F$4:'EB'!$I$14,4)+(D448-VLOOKUP(D448,EB!$F$4:'EB'!$I$14,1))*VLOOKUP(D448,EB!$F$4:'EB'!$I$14,2),D448*EB!$G$14)))/0.05,0)*0.05)&lt;=25,0,(ROUND(IF(D448&lt;=0,0,IF(D448&lt;EB!$F$4,D448*EB!$G$3,IF(D448&lt;EB!$F$14,VLOOKUP(D448,EB!$F$4:'EB'!$I$14,4)+(D448-VLOOKUP(D448,EB!$F$4:'EB'!$I$14,1))*VLOOKUP(D448,EB!$F$4:'EB'!$I$14,2),D448*EB!$G$14)))/0.05,0)*0.05))</f>
        <v>#REF!</v>
      </c>
      <c r="E450" s="50" t="e">
        <f>IF((ROUND(IF(D448&lt;=0,0,IF(D448&lt;EB!$A$24,D448*EB!$B$23,IF(D448&lt;EB!$A$38,VLOOKUP(D448,EB!$A$24:'EB'!$D$38,4)+(D448-VLOOKUP(D448,EB!$A$24:'EB'!$D$38,1))*VLOOKUP(D448,EB!$A$24:'EB'!$D$38,2),D448*EB!$B$38)))/0.05,0)*0.05)&lt;=25,0,(ROUND(IF(D448&lt;=0,0,IF(D448&lt;EB!$A$24,D448*EB!$B$23,IF(D448&lt;EB!$A$38,VLOOKUP(D448,EB!$A$24:'EB'!$D$38,4)+(D448-VLOOKUP(D448,EB!$A$24:'EB'!$D$38,1))*VLOOKUP(D448,EB!$A$24:'EB'!$D$38,2),D448*EB!$B$38)))/0.05,0)*0.05))</f>
        <v>#REF!</v>
      </c>
      <c r="F450" s="50" t="e">
        <f>IF((ROUND(IF(D448&lt;=0,0,IF(D448&lt;EB!$F$24,D448*EB!$G$23,IF(D448&lt;EB!$F$34,VLOOKUP(D448,EB!$F$24:'EB'!$I$34,4)+(D448-VLOOKUP(D448,EB!$F$24:'EB'!$I$34,1))*VLOOKUP(D448,EB!$F$24:'EB'!$I$34,2),D448*EB!$G$34)))/0.05,0)*0.05)&lt;=25,0,(ROUND(IF(D448&lt;=0,0,IF(D448&lt;EB!$F$24,D448*EB!$G$23,IF(D448&lt;EB!$F$34,VLOOKUP(D448,EB!$F$24:'EB'!$I$34,4)+(D448-VLOOKUP(D448,EB!$F$24:'EB'!$I$34,1))*VLOOKUP(D448,EB!$F$24:'EB'!$I$34,2),D448*EB!$G$34)))/0.05,0)*0.05))</f>
        <v>#REF!</v>
      </c>
      <c r="G450" s="50" t="e">
        <f>IF((ROUND(IF(D448&lt;=0,0,IF(D448&lt;EB!$A$45,D448*EB!$B$44,IF(D448&lt;EB!$A$58,VLOOKUP(D448,EB!$A$45:'EB'!$D$58,4)+(D448-VLOOKUP(D448,EB!$A$45:'EB'!$D$58,1))*VLOOKUP(D448,EB!$A$45:'EB'!$D$58,2),D448*EB!$B$58)))/0.05,0)*0.05)&lt;=25,0,(ROUND(IF(D448&lt;=0,0,IF(D448&lt;EB!$A$45,D448*EB!$B$44,IF(D448&lt;EB!$A$58,VLOOKUP(D448,EB!$A$45:'EB'!$D$58,4)+(D448-VLOOKUP(D448,EB!$A$45:'EB'!$D$58,1))*VLOOKUP(D448,EB!$A$45:'EB'!$D$58,2),D448*EB!$B$58)))/0.05,0)*0.05))</f>
        <v>#REF!</v>
      </c>
      <c r="H450" s="50" t="e">
        <f>IF((ROUND(IF(D448&lt;=0,0,IF(D448&lt;EB!$F$45,D448*EB!$G$44,IF(D448&lt;EB!$F$55,VLOOKUP(D448,EB!$F$45:'EB'!$I$55,4)+(D448-VLOOKUP(D448,EB!$F$45:'EB'!$I$55,1))*VLOOKUP(D448,EB!$F$45:'EB'!$I$55,2),D448*EB!$G$55)))/0.05,0)*0.05)&lt;=25,0,(ROUND(IF(D448&lt;=0,0,IF(D448&lt;EB!$F$45,D448*EB!$G$44,IF(D448&lt;EB!$F$55,VLOOKUP(D448,EB!$F$45:'EB'!$I$55,4)+(D448-VLOOKUP(D448,EB!$F$45:'EB'!$I$55,1))*VLOOKUP(D448,EB!$F$45:'EB'!$I$55,2),D448*EB!$G$55)))/0.05,0)*0.05))</f>
        <v>#REF!</v>
      </c>
      <c r="I450" s="51" t="e">
        <f>IF((ROUND(IF(D448&lt;=0,0,IF(D448&lt;EB!$A$65,D448*EB!$B$64,IF(D448&lt;EB!$A$78,VLOOKUP(D448,EB!$A$65:'EB'!$D$78,4)+(D448-VLOOKUP(D448,EB!$A$65:'EB'!$D$78,1))*VLOOKUP(D448,EB!$A$65:'EB'!$D$78,2),D448*EB!$B$78)))/0.05,0)*0.05)&lt;=25,0,(ROUND(IF(D448&lt;=0,0,IF(D448&lt;EB!$A$65,D448*EB!$B$64,IF(D448&lt;EB!$A$78,VLOOKUP(D448,EB!$A$65:'EB'!$D$78,4)+(D448-VLOOKUP(D448,EB!$A$65:'EB'!$D$78,1))*VLOOKUP(D448,EB!$A$65:'EB'!$D$78,2),D448*EB!$B$78)))/0.05,0)*0.05))</f>
        <v>#REF!</v>
      </c>
      <c r="J450" s="51" t="e">
        <f>IF((ROUND(IF(D448&lt;=0,0,IF(D448&lt;EB!$F$65,D448*EB!$G$64,IF(D448&lt;EB!$F$75,VLOOKUP(D448,EB!$F$65:'EB'!$I$75,4)+(D448-VLOOKUP(D448,EB!$F$65:'EB'!$I$75,1))*VLOOKUP(D448,EB!$F$65:'EB'!$I$75,2),D448*EB!$G$75)))/0.05,0)*0.05)&lt;=25,0,(ROUND(IF(D448&lt;=0,0,IF(D448&lt;EB!$F$65,D448*EB!$G$64,IF(D448&lt;EB!$F$75,VLOOKUP(D448,EB!$F$65:'EB'!$I$75,4)+(D448-VLOOKUP(D448,EB!$F$65:'EB'!$I$75,1))*VLOOKUP(D448,EB!$F$65:'EB'!$I$75,2),D448*EB!$G$75)))/0.05,0)*0.05))</f>
        <v>#REF!</v>
      </c>
      <c r="K450" s="46"/>
    </row>
    <row r="451" spans="3:21" ht="14.25">
      <c r="C451" s="52" t="e">
        <f>ROUNDDOWN(#REF!/100,0)*100</f>
        <v>#REF!</v>
      </c>
      <c r="D451" s="53" t="e">
        <f>ROUNDDOWN(#REF!/100,0)*100</f>
        <v>#REF!</v>
      </c>
      <c r="I451" s="49"/>
      <c r="J451" s="49"/>
      <c r="K451" s="49"/>
    </row>
    <row r="452" spans="3:21" ht="14.25">
      <c r="C452" s="54" t="e">
        <f>IF((ROUND(IF(C451&lt;=0,0,IF(C451&lt;EB!$A$4,C451*EB!$B$3,IF(C451&lt;EB!$A$17,VLOOKUP(C451,EB!$A$4:'EB'!$D$17,4)+(C451-VLOOKUP(C451,EB!$A$4:'EB'!$D$17,1))*VLOOKUP(C451,EB!$A$4:'EB'!$D$17,2),C451*EB!$B$17)))/0.05,0)*0.05)&lt;=25,0,(ROUND(IF(C451&lt;=0,0,IF(C451&lt;EB!$A$4,C451*EB!$B$3,IF(C451&lt;EB!$A$17,VLOOKUP(C451,EB!$A$4:'EB'!$D$17,4)+(C451-VLOOKUP(C451,EB!$A$4:'EB'!$D$17,1))*VLOOKUP(C451,EB!$A$4:'EB'!$D$17,2),C451*EB!$B$17)))/0.05,0)*0.05))</f>
        <v>#REF!</v>
      </c>
      <c r="D452" s="54" t="e">
        <f>IF((ROUND(IF(C451&lt;=0,0,IF(C451&lt;EB!$F$4,C451*EB!$G$3,IF(C451&lt;EB!$F$14,VLOOKUP(C451,EB!$F$4:'EB'!$I$14,4)+(C451-VLOOKUP(C451,EB!$F$4:'EB'!$I$14,1))*VLOOKUP(C451,EB!$F$4:'EB'!$I$14,2),C451*EB!$G$14)))/0.05,0)*0.05)&lt;=25,0,(ROUND(IF(C451&lt;=0,0,IF(C451&lt;EB!$F$4,C451*EB!$G$3,IF(C451&lt;EB!$F$14,VLOOKUP(C451,EB!$F$4:'EB'!$I$14,4)+(C451-VLOOKUP(C451,EB!$F$4:'EB'!$I$14,1))*VLOOKUP(C451,EB!$F$4:'EB'!$I$14,2),C451*EB!$G$14)))/0.05,0)*0.05))</f>
        <v>#REF!</v>
      </c>
      <c r="E452" s="54" t="e">
        <f>IF((ROUND(IF(C451&lt;=0,0,IF(C451&lt;EB!$A$24,C451*EB!$B$23,IF(C451&lt;EB!$A$38,VLOOKUP(C451,EB!$A$24:'EB'!$D$38,4)+(C451-VLOOKUP(C451,EB!$A$24:'EB'!$D$38,1))*VLOOKUP(C451,EB!$A$24:'EB'!$D$38,2),C451*EB!$B$38)))/0.05,0)*0.05)&lt;=25,0,(ROUND(IF(C451&lt;=0,0,IF(C451&lt;EB!$A$24,C451*EB!$B$23,IF(C451&lt;EB!$A$38,VLOOKUP(C451,EB!$A$24:'EB'!$D$38,4)+(C451-VLOOKUP(C451,EB!$A$24:'EB'!$D$38,1))*VLOOKUP(C451,EB!$A$24:'EB'!$D$38,2),C451*EB!$B$38)))/0.05,0)*0.05))</f>
        <v>#REF!</v>
      </c>
      <c r="F452" s="54" t="e">
        <f>IF((ROUND(IF(C451&lt;=0,0,IF(C451&lt;EB!$F$24,C451*EB!$G$23,IF(C451&lt;EB!$F$34,VLOOKUP(C451,EB!$F$24:'EB'!$I$34,4)+(C451-VLOOKUP(C451,EB!$F$24:'EB'!$I$34,1))*VLOOKUP(C451,EB!$F$24:'EB'!$I$34,2),C451*EB!$G$34)))/0.05,0)*0.05)&lt;=25,0,(ROUND(IF(C451&lt;=0,0,IF(C451&lt;EB!$F$24,C451*EB!$G$23,IF(C451&lt;EB!$F$34,VLOOKUP(C451,EB!$F$24:'EB'!$I$34,4)+(C451-VLOOKUP(C451,EB!$F$24:'EB'!$I$34,1))*VLOOKUP(C451,EB!$F$24:'EB'!$I$34,2),C451*EB!$G$34)))/0.05,0)*0.05))</f>
        <v>#REF!</v>
      </c>
      <c r="G452" s="54" t="e">
        <f>IF((ROUND(IF(C451&lt;=0,0,IF(C451&lt;EB!$A$45,C451*EB!$B$44,IF(C451&lt;EB!$A$58,VLOOKUP(C451,EB!$A$45:'EB'!$D$58,4)+(C451-VLOOKUP(C451,EB!$A$45:'EB'!$D$58,1))*VLOOKUP(C451,EB!$A$45:'EB'!$D$58,2),C451*EB!$B$58)))/0.05,0)*0.05)&lt;=25,0,(ROUND(IF(C451&lt;=0,0,IF(C451&lt;EB!$A$45,C451*EB!$B$44,IF(C451&lt;EB!$A$58,VLOOKUP(C451,EB!$A$45:'EB'!$D$58,4)+(C451-VLOOKUP(C451,EB!$A$45:'EB'!$D$58,1))*VLOOKUP(C451,EB!$A$45:'EB'!$D$58,2),C451*EB!$B$58)))/0.05,0)*0.05))</f>
        <v>#REF!</v>
      </c>
      <c r="H452" s="54" t="e">
        <f>IF((ROUND(IF(C451&lt;=0,0,IF(C451&lt;EB!$F$45,C451*EB!$G$44,IF(C451&lt;EB!$F$55,VLOOKUP(C451,EB!$F$45:'EB'!$I$55,4)+(C451-VLOOKUP(C451,EB!$F$45:'EB'!$I$55,1))*VLOOKUP(C451,EB!$F$45:'EB'!$I$55,2),C451*EB!$G$55)))/0.05,0)*0.05)&lt;=25,0,(ROUND(IF(C451&lt;=0,0,IF(C451&lt;EB!$F$45,C451*EB!$G$44,IF(C451&lt;EB!$F$55,VLOOKUP(C451,EB!$F$45:'EB'!$I$55,4)+(C451-VLOOKUP(C451,EB!$F$45:'EB'!$I$55,1))*VLOOKUP(C451,EB!$F$45:'EB'!$I$55,2),C451*EB!$G$55)))/0.05,0)*0.05))</f>
        <v>#REF!</v>
      </c>
      <c r="I452" s="55" t="e">
        <f>IF((ROUND(IF(C451&lt;=0,0,IF(C451&lt;EB!$A$65,C451*EB!$B$64,IF(C451&lt;EB!$A$78,VLOOKUP(C451,EB!$A$65:'EB'!$D$78,4)+(C451-VLOOKUP(C451,EB!$A$65:'EB'!$D$78,1))*VLOOKUP(C451,EB!$A$65:'EB'!$D$78,2),C451*EB!$B$78)))/0.05,0)*0.05)&lt;=25,0,(ROUND(IF(C451&lt;=0,0,IF(C451&lt;EB!$A$65,C451*EB!$B$64,IF(C451&lt;EB!$A$78,VLOOKUP(C451,EB!$A$65:'EB'!$D$78,4)+(C451-VLOOKUP(C451,EB!$A$65:'EB'!$D$78,1))*VLOOKUP(C451,EB!$A$65:'EB'!$D$78,2),C451*EB!$B$78)))/0.05,0)*0.05))</f>
        <v>#REF!</v>
      </c>
      <c r="J452" s="55" t="e">
        <f>IF((ROUND(IF(C451&lt;=0,0,IF(C451&lt;EB!$F$65,C451*EB!$G$64,IF(C451&lt;EB!$F$75,VLOOKUP(C451,EB!$F$65:'EB'!$I$75,4)+(C451-VLOOKUP(C451,EB!$F$65:'EB'!$I$75,1))*VLOOKUP(C451,EB!$F$65:'EB'!$I$75,2),C451*EB!$G$75)))/0.05,0)*0.05)&lt;=25,0,(ROUND(IF(C451&lt;=0,0,IF(C451&lt;EB!$F$65,C451*EB!$G$64,IF(C451&lt;EB!$F$75,VLOOKUP(C451,EB!$F$65:'EB'!$I$75,4)+(C451-VLOOKUP(C451,EB!$F$65:'EB'!$I$75,1))*VLOOKUP(C451,EB!$F$65:'EB'!$I$75,2),C451*EB!$G$75)))/0.05,0)*0.05))</f>
        <v>#REF!</v>
      </c>
      <c r="K452" s="46"/>
    </row>
    <row r="453" spans="3:21" ht="14.25">
      <c r="C453" s="56" t="e">
        <f>IF((ROUND(IF(D451&lt;=0,0,IF(D451&lt;EB!$A$4,D451*EB!$B$3,IF(D451&lt;EB!$A$17,VLOOKUP(D451,EB!$A$4:'EB'!$D$17,4)+(D451-VLOOKUP(D451,EB!$A$4:'EB'!$D$17,1))*VLOOKUP(D451,EB!$A$4:'EB'!$D$17,2),D451*EB!$B$17)))/0.05,0)*0.05)&lt;=25,0,(ROUND(IF(D451&lt;=0,0,IF(D451&lt;EB!$A$4,D451*EB!$B$3,IF(D451&lt;EB!$A$17,VLOOKUP(D451,EB!$A$4:'EB'!$D$17,4)+(D451-VLOOKUP(D451,EB!$A$4:'EB'!$D$17,1))*VLOOKUP(D451,EB!$A$4:'EB'!$D$17,2),$D451*EB!$B$17)))/0.05,0)*0.05))</f>
        <v>#REF!</v>
      </c>
      <c r="D453" s="56" t="e">
        <f>IF((ROUND(IF(D451&lt;=0,0,IF(D451&lt;EB!$F$4,D451*EB!$G$3,IF(D451&lt;EB!$F$14,VLOOKUP(D451,EB!$F$4:'EB'!$I$14,4)+(D451-VLOOKUP(D451,EB!$F$4:'EB'!$I$14,1))*VLOOKUP(D451,EB!$F$4:'EB'!$I$14,2),D451*EB!$G$14)))/0.05,0)*0.05)&lt;=25,0,(ROUND(IF(D451&lt;=0,0,IF(D451&lt;EB!$F$4,D451*EB!$G$3,IF(D451&lt;EB!$F$14,VLOOKUP(D451,EB!$F$4:'EB'!$I$14,4)+(D451-VLOOKUP(D451,EB!$F$4:'EB'!$I$14,1))*VLOOKUP(D451,EB!$F$4:'EB'!$I$14,2),D451*EB!$G$14)))/0.05,0)*0.05))</f>
        <v>#REF!</v>
      </c>
      <c r="E453" s="56" t="e">
        <f>IF((ROUND(IF(D451&lt;=0,0,IF(D451&lt;EB!$A$24,D451*EB!$B$23,IF(D451&lt;EB!$A$38,VLOOKUP(D451,EB!$A$24:'EB'!$D$38,4)+(D451-VLOOKUP(D451,EB!$A$24:'EB'!$D$38,1))*VLOOKUP(D451,EB!$A$24:'EB'!$D$38,2),D451*EB!$B$38)))/0.05,0)*0.05)&lt;=25,0,(ROUND(IF(D451&lt;=0,0,IF(D451&lt;EB!$A$24,D451*EB!$B$23,IF(D451&lt;EB!$A$38,VLOOKUP(D451,EB!$A$24:'EB'!$D$38,4)+(D451-VLOOKUP(D451,EB!$A$24:'EB'!$D$38,1))*VLOOKUP(D451,EB!$A$24:'EB'!$D$38,2),D451*EB!$B$38)))/0.05,0)*0.05))</f>
        <v>#REF!</v>
      </c>
      <c r="F453" s="56" t="e">
        <f>IF((ROUND(IF(D451&lt;=0,0,IF(D451&lt;EB!$F$24,D451*EB!$G$23,IF(D451&lt;EB!$F$34,VLOOKUP(D451,EB!$F$24:'EB'!$I$34,4)+(D451-VLOOKUP(D451,EB!$F$24:'EB'!$I$34,1))*VLOOKUP(D451,EB!$F$24:'EB'!$I$34,2),D451*EB!$G$34)))/0.05,0)*0.05)&lt;=25,0,(ROUND(IF(D451&lt;=0,0,IF(D451&lt;EB!$F$24,D451*EB!$G$23,IF(D451&lt;EB!$F$34,VLOOKUP(D451,EB!$F$24:'EB'!$I$34,4)+(D451-VLOOKUP(D451,EB!$F$24:'EB'!$I$34,1))*VLOOKUP(D451,EB!$F$24:'EB'!$I$34,2),D451*EB!$G$34)))/0.05,0)*0.05))</f>
        <v>#REF!</v>
      </c>
      <c r="G453" s="56" t="e">
        <f>IF((ROUND(IF(D451&lt;=0,0,IF(D451&lt;EB!$A$45,D451*EB!$B$44,IF(D451&lt;EB!$A$58,VLOOKUP(D451,EB!$A$45:'EB'!$D$58,4)+(D451-VLOOKUP(D451,EB!$A$45:'EB'!$D$58,1))*VLOOKUP(D451,EB!$A$45:'EB'!$D$58,2),D451*EB!$B$58)))/0.05,0)*0.05)&lt;=25,0,(ROUND(IF(D451&lt;=0,0,IF(D451&lt;EB!$A$45,D451*EB!$B$44,IF(D451&lt;EB!$A$58,VLOOKUP(D451,EB!$A$45:'EB'!$D$58,4)+(D451-VLOOKUP(D451,EB!$A$45:'EB'!$D$58,1))*VLOOKUP(D451,EB!$A$45:'EB'!$D$58,2),D451*EB!$B$58)))/0.05,0)*0.05))</f>
        <v>#REF!</v>
      </c>
      <c r="H453" s="56" t="e">
        <f>IF((ROUND(IF(D451&lt;=0,0,IF(D451&lt;EB!$F$45,D451*EB!$G$44,IF(D451&lt;EB!$F$55,VLOOKUP(D451,EB!$F$45:'EB'!$I$55,4)+(D451-VLOOKUP(D451,EB!$F$45:'EB'!$I$55,1))*VLOOKUP(D451,EB!$F$45:'EB'!$I$55,2),D451*EB!$G$55)))/0.05,0)*0.05)&lt;=25,0,(ROUND(IF(D451&lt;=0,0,IF(D451&lt;EB!$F$45,D451*EB!$G$44,IF(D451&lt;EB!$F$55,VLOOKUP(D451,EB!$F$45:'EB'!$I$55,4)+(D451-VLOOKUP(D451,EB!$F$45:'EB'!$I$55,1))*VLOOKUP(D451,EB!$F$45:'EB'!$I$55,2),D451*EB!$G$55)))/0.05,0)*0.05))</f>
        <v>#REF!</v>
      </c>
      <c r="I453" s="57" t="e">
        <f>IF((ROUND(IF(D451&lt;=0,0,IF(D451&lt;EB!$A$65,D451*EB!$B$64,IF(D451&lt;EB!$A$78,VLOOKUP(D451,EB!$A$65:'EB'!$D$78,4)+(D451-VLOOKUP(D451,EB!$A$65:'EB'!$D$78,1))*VLOOKUP(D451,EB!$A$65:'EB'!$D$78,2),D451*EB!$B$78)))/0.05,0)*0.05)&lt;=25,0,(ROUND(IF(D451&lt;=0,0,IF(D451&lt;EB!$A$65,D451*EB!$B$64,IF(D451&lt;EB!$A$78,VLOOKUP(D451,EB!$A$65:'EB'!$D$78,4)+(D451-VLOOKUP(D451,EB!$A$65:'EB'!$D$78,1))*VLOOKUP(D451,EB!$A$65:'EB'!$D$78,2),D451*EB!$B$78)))/0.05,0)*0.05))</f>
        <v>#REF!</v>
      </c>
      <c r="J453" s="57" t="e">
        <f>IF((ROUND(IF(D451&lt;=0,0,IF(D451&lt;EB!$F$65,D451*EB!$G$64,IF(D451&lt;EB!$F$75,VLOOKUP(D451,EB!$F$65:'EB'!$I$75,4)+(D451-VLOOKUP(D451,EB!$F$65:'EB'!$I$75,1))*VLOOKUP(D451,EB!$F$65:'EB'!$I$75,2),D451*EB!$G$75)))/0.05,0)*0.05)&lt;=25,0,(ROUND(IF(D451&lt;=0,0,IF(D451&lt;EB!$F$65,D451*EB!$G$64,IF(D451&lt;EB!$F$75,VLOOKUP(D451,EB!$F$65:'EB'!$I$75,4)+(D451-VLOOKUP(D451,EB!$F$65:'EB'!$I$75,1))*VLOOKUP(D451,EB!$F$65:'EB'!$I$75,2),D451*EB!$G$75)))/0.05,0)*0.05))</f>
        <v>#REF!</v>
      </c>
      <c r="K453" s="46"/>
    </row>
    <row r="454" spans="3:21" ht="14.25">
      <c r="C454" s="58"/>
      <c r="D454" s="45"/>
      <c r="E454" s="45"/>
      <c r="F454" s="45"/>
      <c r="G454" s="45"/>
      <c r="H454" s="45"/>
      <c r="I454" s="46"/>
      <c r="J454" s="46"/>
      <c r="K454" s="46"/>
    </row>
    <row r="455" spans="3:21">
      <c r="C455" s="59"/>
      <c r="D455" s="60"/>
      <c r="E455" s="61"/>
      <c r="F455" s="60"/>
      <c r="G455" s="61"/>
      <c r="H455" s="62"/>
      <c r="I455" s="62"/>
      <c r="J455" s="63"/>
      <c r="K455" s="64" t="e">
        <f>SUM(K457:K482)</f>
        <v>#REF!</v>
      </c>
      <c r="M455" s="59"/>
      <c r="N455" s="60"/>
      <c r="O455" s="61"/>
      <c r="P455" s="60"/>
      <c r="Q455" s="61"/>
      <c r="R455" s="62"/>
      <c r="S455" s="62"/>
      <c r="T455" s="63"/>
      <c r="U455" s="64" t="e">
        <f>SUM(U457:U482)</f>
        <v>#REF!</v>
      </c>
    </row>
    <row r="456" spans="3:21">
      <c r="C456" s="65"/>
      <c r="D456" s="66"/>
      <c r="E456" s="67"/>
      <c r="F456" s="66"/>
      <c r="G456" s="67"/>
      <c r="H456" s="68"/>
      <c r="I456" s="68"/>
      <c r="J456" s="69"/>
      <c r="K456" s="70"/>
      <c r="M456" s="65"/>
      <c r="N456" s="66"/>
      <c r="O456" s="67"/>
      <c r="P456" s="66"/>
      <c r="Q456" s="67"/>
      <c r="R456" s="68"/>
      <c r="S456" s="68"/>
      <c r="T456" s="69"/>
      <c r="U456" s="70"/>
    </row>
    <row r="457" spans="3:21">
      <c r="C457" s="65">
        <v>1995</v>
      </c>
      <c r="D457" s="66" t="e">
        <f>IF(#REF!&lt;34700,34700,IF(#REF!&gt;35064,0,#REF!))</f>
        <v>#REF!</v>
      </c>
      <c r="E457" s="67" t="e">
        <f t="shared" ref="E457:E482" si="56">D457</f>
        <v>#REF!</v>
      </c>
      <c r="F457" s="66" t="e">
        <f>IF(#REF!&gt;35064,35064,IF(#REF!&lt;34700,0,#REF!))</f>
        <v>#REF!</v>
      </c>
      <c r="G457" s="67" t="e">
        <f t="shared" ref="G457:G482" si="57">F457</f>
        <v>#REF!</v>
      </c>
      <c r="H457" s="68" t="e">
        <f t="shared" ref="H457:H482" si="58">DAYS360(E457,G457+1,FALSE)</f>
        <v>#REF!</v>
      </c>
      <c r="I457" s="68" t="e">
        <f t="shared" ref="I457:I482" si="59">IF(H457&lt;1,0,IF(H457&gt;360,0,H457))</f>
        <v>#REF!</v>
      </c>
      <c r="J457" s="69">
        <v>0.05</v>
      </c>
      <c r="K457" s="70" t="e">
        <f>ROUND((((#REF!*J457)/360)*I457)/0.05,0)*0.05</f>
        <v>#REF!</v>
      </c>
      <c r="M457" s="65">
        <v>1995</v>
      </c>
      <c r="N457" s="66" t="e">
        <f>IF(#REF!&lt;34700,34700,IF(#REF!&gt;35064,0,#REF!))</f>
        <v>#REF!</v>
      </c>
      <c r="O457" s="67" t="e">
        <f t="shared" ref="O457:O482" si="60">N457</f>
        <v>#REF!</v>
      </c>
      <c r="P457" s="66" t="e">
        <f>IF(#REF!&gt;35064,35064,IF(#REF!&lt;34700,0,#REF!))</f>
        <v>#REF!</v>
      </c>
      <c r="Q457" s="67" t="e">
        <f t="shared" ref="Q457:Q482" si="61">P457</f>
        <v>#REF!</v>
      </c>
      <c r="R457" s="68" t="e">
        <f t="shared" ref="R457:R482" si="62">DAYS360(O457,Q457+1,FALSE)</f>
        <v>#REF!</v>
      </c>
      <c r="S457" s="68" t="e">
        <f t="shared" ref="S457:S482" si="63">IF(R457&lt;1,0,IF(R457&gt;360,0,R457))</f>
        <v>#REF!</v>
      </c>
      <c r="T457" s="69">
        <v>0.05</v>
      </c>
      <c r="U457" s="70" t="e">
        <f>ROUND((((#REF!*T457)/360)*S457)/0.05,0)*0.05</f>
        <v>#REF!</v>
      </c>
    </row>
    <row r="458" spans="3:21">
      <c r="C458" s="65">
        <v>1996</v>
      </c>
      <c r="D458" s="66" t="e">
        <f>IF(#REF!&lt;35065,35065,IF(#REF!&gt;35430,0,#REF!))</f>
        <v>#REF!</v>
      </c>
      <c r="E458" s="67" t="e">
        <f t="shared" si="56"/>
        <v>#REF!</v>
      </c>
      <c r="F458" s="66" t="e">
        <f>IF(#REF!&gt;35430,35430,IF(#REF!&lt;35065,0,#REF!))</f>
        <v>#REF!</v>
      </c>
      <c r="G458" s="67" t="e">
        <f t="shared" si="57"/>
        <v>#REF!</v>
      </c>
      <c r="H458" s="68" t="e">
        <f t="shared" si="58"/>
        <v>#REF!</v>
      </c>
      <c r="I458" s="68" t="e">
        <f t="shared" si="59"/>
        <v>#REF!</v>
      </c>
      <c r="J458" s="69">
        <v>0.05</v>
      </c>
      <c r="K458" s="70" t="e">
        <f>ROUND((((#REF!*J458)/360)*I458)/0.05,0)*0.05</f>
        <v>#REF!</v>
      </c>
      <c r="M458" s="65">
        <v>1996</v>
      </c>
      <c r="N458" s="66" t="e">
        <f>IF(#REF!&lt;35065,35065,IF(#REF!&gt;35430,0,#REF!))</f>
        <v>#REF!</v>
      </c>
      <c r="O458" s="67" t="e">
        <f t="shared" si="60"/>
        <v>#REF!</v>
      </c>
      <c r="P458" s="66" t="e">
        <f>IF(#REF!&gt;35430,35430,IF(#REF!&lt;35065,0,#REF!))</f>
        <v>#REF!</v>
      </c>
      <c r="Q458" s="67" t="e">
        <f t="shared" si="61"/>
        <v>#REF!</v>
      </c>
      <c r="R458" s="68" t="e">
        <f t="shared" si="62"/>
        <v>#REF!</v>
      </c>
      <c r="S458" s="68" t="e">
        <f t="shared" si="63"/>
        <v>#REF!</v>
      </c>
      <c r="T458" s="69">
        <v>0.05</v>
      </c>
      <c r="U458" s="70" t="e">
        <f>ROUND((((#REF!*T458)/360)*S458)/0.05,0)*0.05</f>
        <v>#REF!</v>
      </c>
    </row>
    <row r="459" spans="3:21">
      <c r="C459" s="65">
        <v>1997</v>
      </c>
      <c r="D459" s="66" t="e">
        <f>IF(#REF!&lt;35431,35431,IF(#REF!&gt;35795,0,#REF!))</f>
        <v>#REF!</v>
      </c>
      <c r="E459" s="67" t="e">
        <f t="shared" si="56"/>
        <v>#REF!</v>
      </c>
      <c r="F459" s="66" t="e">
        <f>IF(#REF!&gt;35795,35795,IF(#REF!&lt;35431,0,#REF!))</f>
        <v>#REF!</v>
      </c>
      <c r="G459" s="67" t="e">
        <f t="shared" si="57"/>
        <v>#REF!</v>
      </c>
      <c r="H459" s="68" t="e">
        <f t="shared" si="58"/>
        <v>#REF!</v>
      </c>
      <c r="I459" s="68" t="e">
        <f t="shared" si="59"/>
        <v>#REF!</v>
      </c>
      <c r="J459" s="69">
        <v>0.05</v>
      </c>
      <c r="K459" s="70" t="e">
        <f>ROUND((((#REF!*J459)/360)*I459)/0.05,0)*0.05</f>
        <v>#REF!</v>
      </c>
      <c r="M459" s="65">
        <v>1997</v>
      </c>
      <c r="N459" s="66" t="e">
        <f>IF(#REF!&lt;35431,35431,IF(#REF!&gt;35795,0,#REF!))</f>
        <v>#REF!</v>
      </c>
      <c r="O459" s="67" t="e">
        <f t="shared" si="60"/>
        <v>#REF!</v>
      </c>
      <c r="P459" s="66" t="e">
        <f>IF(#REF!&gt;35795,35795,IF(#REF!&lt;35431,0,#REF!))</f>
        <v>#REF!</v>
      </c>
      <c r="Q459" s="67" t="e">
        <f t="shared" si="61"/>
        <v>#REF!</v>
      </c>
      <c r="R459" s="68" t="e">
        <f t="shared" si="62"/>
        <v>#REF!</v>
      </c>
      <c r="S459" s="68" t="e">
        <f t="shared" si="63"/>
        <v>#REF!</v>
      </c>
      <c r="T459" s="69">
        <v>0.05</v>
      </c>
      <c r="U459" s="70" t="e">
        <f>ROUND((((#REF!*T459)/360)*S459)/0.05,0)*0.05</f>
        <v>#REF!</v>
      </c>
    </row>
    <row r="460" spans="3:21">
      <c r="C460" s="65">
        <v>1998</v>
      </c>
      <c r="D460" s="66" t="e">
        <f>IF(#REF!&lt;35796,35796,IF(#REF!&gt;36160,0,#REF!))</f>
        <v>#REF!</v>
      </c>
      <c r="E460" s="67" t="e">
        <f t="shared" si="56"/>
        <v>#REF!</v>
      </c>
      <c r="F460" s="66" t="e">
        <f>IF(#REF!&gt;36160,36160,IF(#REF!&lt;35796,0,#REF!))</f>
        <v>#REF!</v>
      </c>
      <c r="G460" s="67" t="e">
        <f t="shared" si="57"/>
        <v>#REF!</v>
      </c>
      <c r="H460" s="68" t="e">
        <f t="shared" si="58"/>
        <v>#REF!</v>
      </c>
      <c r="I460" s="68" t="e">
        <f t="shared" si="59"/>
        <v>#REF!</v>
      </c>
      <c r="J460" s="69">
        <v>0.05</v>
      </c>
      <c r="K460" s="70" t="e">
        <f>ROUND((((#REF!*J460)/360)*I460)/0.05,0)*0.05</f>
        <v>#REF!</v>
      </c>
      <c r="M460" s="65">
        <v>1998</v>
      </c>
      <c r="N460" s="66" t="e">
        <f>IF(#REF!&lt;35796,35796,IF(#REF!&gt;36160,0,#REF!))</f>
        <v>#REF!</v>
      </c>
      <c r="O460" s="67" t="e">
        <f t="shared" si="60"/>
        <v>#REF!</v>
      </c>
      <c r="P460" s="66" t="e">
        <f>IF(#REF!&gt;36160,36160,IF(#REF!&lt;35796,0,#REF!))</f>
        <v>#REF!</v>
      </c>
      <c r="Q460" s="67" t="e">
        <f t="shared" si="61"/>
        <v>#REF!</v>
      </c>
      <c r="R460" s="68" t="e">
        <f t="shared" si="62"/>
        <v>#REF!</v>
      </c>
      <c r="S460" s="68" t="e">
        <f t="shared" si="63"/>
        <v>#REF!</v>
      </c>
      <c r="T460" s="69">
        <v>0.05</v>
      </c>
      <c r="U460" s="70" t="e">
        <f>ROUND((((#REF!*T460)/360)*S460)/0.05,0)*0.05</f>
        <v>#REF!</v>
      </c>
    </row>
    <row r="461" spans="3:21">
      <c r="C461" s="65">
        <v>1999</v>
      </c>
      <c r="D461" s="66" t="e">
        <f>IF(#REF!&lt;36161,36161,IF(#REF!&gt;36525,0,#REF!))</f>
        <v>#REF!</v>
      </c>
      <c r="E461" s="67" t="e">
        <f t="shared" si="56"/>
        <v>#REF!</v>
      </c>
      <c r="F461" s="66" t="e">
        <f>IF(#REF!&gt;36525,36525,IF(#REF!&lt;36161,0,#REF!))</f>
        <v>#REF!</v>
      </c>
      <c r="G461" s="67" t="e">
        <f t="shared" si="57"/>
        <v>#REF!</v>
      </c>
      <c r="H461" s="68" t="e">
        <f t="shared" si="58"/>
        <v>#REF!</v>
      </c>
      <c r="I461" s="68" t="e">
        <f t="shared" si="59"/>
        <v>#REF!</v>
      </c>
      <c r="J461" s="69">
        <v>0.04</v>
      </c>
      <c r="K461" s="70" t="e">
        <f>ROUND((((#REF!*J461)/360)*I461)/0.05,0)*0.05</f>
        <v>#REF!</v>
      </c>
      <c r="M461" s="65">
        <v>1999</v>
      </c>
      <c r="N461" s="66" t="e">
        <f>IF(#REF!&lt;36161,36161,IF(#REF!&gt;36525,0,#REF!))</f>
        <v>#REF!</v>
      </c>
      <c r="O461" s="67" t="e">
        <f t="shared" si="60"/>
        <v>#REF!</v>
      </c>
      <c r="P461" s="66" t="e">
        <f>IF(#REF!&gt;36525,36525,IF(#REF!&lt;36161,0,#REF!))</f>
        <v>#REF!</v>
      </c>
      <c r="Q461" s="67" t="e">
        <f t="shared" si="61"/>
        <v>#REF!</v>
      </c>
      <c r="R461" s="68" t="e">
        <f t="shared" si="62"/>
        <v>#REF!</v>
      </c>
      <c r="S461" s="68" t="e">
        <f t="shared" si="63"/>
        <v>#REF!</v>
      </c>
      <c r="T461" s="69">
        <v>0.04</v>
      </c>
      <c r="U461" s="70" t="e">
        <f>ROUND((((#REF!*T461)/360)*S461)/0.05,0)*0.05</f>
        <v>#REF!</v>
      </c>
    </row>
    <row r="462" spans="3:21">
      <c r="C462" s="65">
        <v>2000</v>
      </c>
      <c r="D462" s="66" t="e">
        <f>IF(#REF!&lt;36526,36526,IF(#REF!&gt;36891,0,#REF!))</f>
        <v>#REF!</v>
      </c>
      <c r="E462" s="67" t="e">
        <f t="shared" si="56"/>
        <v>#REF!</v>
      </c>
      <c r="F462" s="66" t="e">
        <f>IF(#REF!&gt;36891,36891,IF(#REF!&lt;36526,0,#REF!))</f>
        <v>#REF!</v>
      </c>
      <c r="G462" s="67" t="e">
        <f t="shared" si="57"/>
        <v>#REF!</v>
      </c>
      <c r="H462" s="68" t="e">
        <f t="shared" si="58"/>
        <v>#REF!</v>
      </c>
      <c r="I462" s="68" t="e">
        <f t="shared" si="59"/>
        <v>#REF!</v>
      </c>
      <c r="J462" s="69">
        <v>0.04</v>
      </c>
      <c r="K462" s="70" t="e">
        <f>ROUND((((#REF!*J462)/360)*I462)/0.05,0)*0.05</f>
        <v>#REF!</v>
      </c>
      <c r="M462" s="65">
        <v>2000</v>
      </c>
      <c r="N462" s="66" t="e">
        <f>IF(#REF!&lt;36526,36526,IF(#REF!&gt;36891,0,#REF!))</f>
        <v>#REF!</v>
      </c>
      <c r="O462" s="67" t="e">
        <f t="shared" si="60"/>
        <v>#REF!</v>
      </c>
      <c r="P462" s="66" t="e">
        <f>IF(#REF!&gt;36891,36891,IF(#REF!&lt;36526,0,#REF!))</f>
        <v>#REF!</v>
      </c>
      <c r="Q462" s="67" t="e">
        <f t="shared" si="61"/>
        <v>#REF!</v>
      </c>
      <c r="R462" s="68" t="e">
        <f t="shared" si="62"/>
        <v>#REF!</v>
      </c>
      <c r="S462" s="68" t="e">
        <f t="shared" si="63"/>
        <v>#REF!</v>
      </c>
      <c r="T462" s="69">
        <v>0.04</v>
      </c>
      <c r="U462" s="70" t="e">
        <f>ROUND((((#REF!*T462)/360)*S462)/0.05,0)*0.05</f>
        <v>#REF!</v>
      </c>
    </row>
    <row r="463" spans="3:21">
      <c r="C463" s="65">
        <v>2001</v>
      </c>
      <c r="D463" s="66" t="e">
        <f>IF(#REF!&lt;36892,36892,IF(#REF!&gt;37256,0,#REF!))</f>
        <v>#REF!</v>
      </c>
      <c r="E463" s="67" t="e">
        <f t="shared" si="56"/>
        <v>#REF!</v>
      </c>
      <c r="F463" s="66" t="e">
        <f>IF(#REF!&gt;37256,37256,IF(#REF!&lt;36892,0,#REF!))</f>
        <v>#REF!</v>
      </c>
      <c r="G463" s="67" t="e">
        <f t="shared" si="57"/>
        <v>#REF!</v>
      </c>
      <c r="H463" s="68" t="e">
        <f t="shared" si="58"/>
        <v>#REF!</v>
      </c>
      <c r="I463" s="68" t="e">
        <f t="shared" si="59"/>
        <v>#REF!</v>
      </c>
      <c r="J463" s="69">
        <v>4.4999999999999998E-2</v>
      </c>
      <c r="K463" s="70" t="e">
        <f>ROUND((((#REF!*J463)/360)*I463)/0.05,0)*0.05</f>
        <v>#REF!</v>
      </c>
      <c r="M463" s="65">
        <v>2001</v>
      </c>
      <c r="N463" s="66" t="e">
        <f>IF(#REF!&lt;36892,36892,IF(#REF!&gt;37256,0,#REF!))</f>
        <v>#REF!</v>
      </c>
      <c r="O463" s="67" t="e">
        <f t="shared" si="60"/>
        <v>#REF!</v>
      </c>
      <c r="P463" s="66" t="e">
        <f>IF(#REF!&gt;37256,37256,IF(#REF!&lt;36892,0,#REF!))</f>
        <v>#REF!</v>
      </c>
      <c r="Q463" s="67" t="e">
        <f t="shared" si="61"/>
        <v>#REF!</v>
      </c>
      <c r="R463" s="68" t="e">
        <f t="shared" si="62"/>
        <v>#REF!</v>
      </c>
      <c r="S463" s="68" t="e">
        <f t="shared" si="63"/>
        <v>#REF!</v>
      </c>
      <c r="T463" s="69">
        <v>4.4999999999999998E-2</v>
      </c>
      <c r="U463" s="70" t="e">
        <f>ROUND((((#REF!*T463)/360)*S463)/0.05,0)*0.05</f>
        <v>#REF!</v>
      </c>
    </row>
    <row r="464" spans="3:21">
      <c r="C464" s="65">
        <v>2002</v>
      </c>
      <c r="D464" s="66" t="e">
        <f>IF(#REF!&lt;37257,37257,IF(#REF!&gt;37621,0,#REF!))</f>
        <v>#REF!</v>
      </c>
      <c r="E464" s="67" t="e">
        <f t="shared" si="56"/>
        <v>#REF!</v>
      </c>
      <c r="F464" s="66" t="e">
        <f>IF(#REF!&gt;37621,37621,IF(#REF!&lt;37257,0,#REF!))</f>
        <v>#REF!</v>
      </c>
      <c r="G464" s="67" t="e">
        <f t="shared" si="57"/>
        <v>#REF!</v>
      </c>
      <c r="H464" s="68" t="e">
        <f t="shared" si="58"/>
        <v>#REF!</v>
      </c>
      <c r="I464" s="68" t="e">
        <f t="shared" si="59"/>
        <v>#REF!</v>
      </c>
      <c r="J464" s="69">
        <v>0.04</v>
      </c>
      <c r="K464" s="70" t="e">
        <f>ROUND((((#REF!*J464)/360)*I464)/0.05,0)*0.05</f>
        <v>#REF!</v>
      </c>
      <c r="M464" s="65">
        <v>2002</v>
      </c>
      <c r="N464" s="66" t="e">
        <f>IF(#REF!&lt;37257,37257,IF(#REF!&gt;37621,0,#REF!))</f>
        <v>#REF!</v>
      </c>
      <c r="O464" s="67" t="e">
        <f t="shared" si="60"/>
        <v>#REF!</v>
      </c>
      <c r="P464" s="66" t="e">
        <f>IF(#REF!&gt;37621,37621,IF(#REF!&lt;37257,0,#REF!))</f>
        <v>#REF!</v>
      </c>
      <c r="Q464" s="67" t="e">
        <f t="shared" si="61"/>
        <v>#REF!</v>
      </c>
      <c r="R464" s="68" t="e">
        <f t="shared" si="62"/>
        <v>#REF!</v>
      </c>
      <c r="S464" s="68" t="e">
        <f t="shared" si="63"/>
        <v>#REF!</v>
      </c>
      <c r="T464" s="69">
        <v>0.04</v>
      </c>
      <c r="U464" s="70" t="e">
        <f>ROUND((((#REF!*T464)/360)*S464)/0.05,0)*0.05</f>
        <v>#REF!</v>
      </c>
    </row>
    <row r="465" spans="3:21">
      <c r="C465" s="71">
        <v>2003</v>
      </c>
      <c r="D465" s="66" t="e">
        <f>IF(#REF!&lt;37622,37622,IF(#REF!&gt;37986,0,#REF!))</f>
        <v>#REF!</v>
      </c>
      <c r="E465" s="67" t="e">
        <f t="shared" si="56"/>
        <v>#REF!</v>
      </c>
      <c r="F465" s="66" t="e">
        <f>IF(#REF!&gt;37986,37986,IF(#REF!&lt;37622,0,#REF!))</f>
        <v>#REF!</v>
      </c>
      <c r="G465" s="67" t="e">
        <f t="shared" si="57"/>
        <v>#REF!</v>
      </c>
      <c r="H465" s="68" t="e">
        <f t="shared" si="58"/>
        <v>#REF!</v>
      </c>
      <c r="I465" s="68" t="e">
        <f t="shared" si="59"/>
        <v>#REF!</v>
      </c>
      <c r="J465" s="69">
        <v>0.04</v>
      </c>
      <c r="K465" s="70" t="e">
        <f>ROUND((((#REF!*J465)/360)*I465)/0.05,0)*0.05</f>
        <v>#REF!</v>
      </c>
      <c r="M465" s="71">
        <v>2003</v>
      </c>
      <c r="N465" s="66" t="e">
        <f>IF(#REF!&lt;37622,37622,IF(#REF!&gt;37986,0,#REF!))</f>
        <v>#REF!</v>
      </c>
      <c r="O465" s="67" t="e">
        <f t="shared" si="60"/>
        <v>#REF!</v>
      </c>
      <c r="P465" s="66" t="e">
        <f>IF(#REF!&gt;37986,37986,IF(#REF!&lt;37622,0,#REF!))</f>
        <v>#REF!</v>
      </c>
      <c r="Q465" s="67" t="e">
        <f t="shared" si="61"/>
        <v>#REF!</v>
      </c>
      <c r="R465" s="68" t="e">
        <f t="shared" si="62"/>
        <v>#REF!</v>
      </c>
      <c r="S465" s="68" t="e">
        <f t="shared" si="63"/>
        <v>#REF!</v>
      </c>
      <c r="T465" s="69">
        <v>0.04</v>
      </c>
      <c r="U465" s="70" t="e">
        <f>ROUND((((#REF!*T465)/360)*S465)/0.05,0)*0.05</f>
        <v>#REF!</v>
      </c>
    </row>
    <row r="466" spans="3:21">
      <c r="C466" s="71">
        <v>2004</v>
      </c>
      <c r="D466" s="66" t="e">
        <f>IF(#REF!&lt;37987,37987,IF(#REF!&gt;38352,0,#REF!))</f>
        <v>#REF!</v>
      </c>
      <c r="E466" s="67" t="e">
        <f t="shared" si="56"/>
        <v>#REF!</v>
      </c>
      <c r="F466" s="66" t="e">
        <f>IF(#REF!&gt;38352,38352,IF(#REF!&lt;37987,0,#REF!))</f>
        <v>#REF!</v>
      </c>
      <c r="G466" s="67" t="e">
        <f t="shared" si="57"/>
        <v>#REF!</v>
      </c>
      <c r="H466" s="68" t="e">
        <f t="shared" si="58"/>
        <v>#REF!</v>
      </c>
      <c r="I466" s="68" t="e">
        <f t="shared" si="59"/>
        <v>#REF!</v>
      </c>
      <c r="J466" s="69">
        <v>3.5000000000000003E-2</v>
      </c>
      <c r="K466" s="70" t="e">
        <f>ROUND((((#REF!*J466)/360)*I466)/0.05,0)*0.05</f>
        <v>#REF!</v>
      </c>
      <c r="M466" s="71">
        <v>2004</v>
      </c>
      <c r="N466" s="66" t="e">
        <f>IF(#REF!&lt;37987,37987,IF(#REF!&gt;38352,0,#REF!))</f>
        <v>#REF!</v>
      </c>
      <c r="O466" s="67" t="e">
        <f t="shared" si="60"/>
        <v>#REF!</v>
      </c>
      <c r="P466" s="66" t="e">
        <f>IF(#REF!&gt;38352,38352,IF(#REF!&lt;37987,0,#REF!))</f>
        <v>#REF!</v>
      </c>
      <c r="Q466" s="67" t="e">
        <f t="shared" si="61"/>
        <v>#REF!</v>
      </c>
      <c r="R466" s="68" t="e">
        <f t="shared" si="62"/>
        <v>#REF!</v>
      </c>
      <c r="S466" s="68" t="e">
        <f t="shared" si="63"/>
        <v>#REF!</v>
      </c>
      <c r="T466" s="69">
        <v>3.5000000000000003E-2</v>
      </c>
      <c r="U466" s="70" t="e">
        <f>ROUND((((#REF!*T466)/360)*S466)/0.05,0)*0.05</f>
        <v>#REF!</v>
      </c>
    </row>
    <row r="467" spans="3:21">
      <c r="C467" s="71">
        <v>2005</v>
      </c>
      <c r="D467" s="66" t="e">
        <f>IF(#REF!&lt;38353,38353,IF(#REF!&gt;38717,0,#REF!))</f>
        <v>#REF!</v>
      </c>
      <c r="E467" s="67" t="e">
        <f t="shared" si="56"/>
        <v>#REF!</v>
      </c>
      <c r="F467" s="66" t="e">
        <f>IF(#REF!&gt;38717,38717,IF(#REF!&lt;38353,0,#REF!))</f>
        <v>#REF!</v>
      </c>
      <c r="G467" s="67" t="e">
        <f t="shared" si="57"/>
        <v>#REF!</v>
      </c>
      <c r="H467" s="68" t="e">
        <f t="shared" si="58"/>
        <v>#REF!</v>
      </c>
      <c r="I467" s="68" t="e">
        <f t="shared" si="59"/>
        <v>#REF!</v>
      </c>
      <c r="J467" s="69">
        <v>3.5000000000000003E-2</v>
      </c>
      <c r="K467" s="70" t="e">
        <f>ROUND((((#REF!*J467)/360)*I467)/0.05,0)*0.05</f>
        <v>#REF!</v>
      </c>
      <c r="M467" s="71">
        <v>2005</v>
      </c>
      <c r="N467" s="66" t="e">
        <f>IF(#REF!&lt;38353,38353,IF(#REF!&gt;38717,0,#REF!))</f>
        <v>#REF!</v>
      </c>
      <c r="O467" s="67" t="e">
        <f t="shared" si="60"/>
        <v>#REF!</v>
      </c>
      <c r="P467" s="66" t="e">
        <f>IF(#REF!&gt;38717,38717,IF(#REF!&lt;38353,0,#REF!))</f>
        <v>#REF!</v>
      </c>
      <c r="Q467" s="67" t="e">
        <f t="shared" si="61"/>
        <v>#REF!</v>
      </c>
      <c r="R467" s="68" t="e">
        <f t="shared" si="62"/>
        <v>#REF!</v>
      </c>
      <c r="S467" s="68" t="e">
        <f t="shared" si="63"/>
        <v>#REF!</v>
      </c>
      <c r="T467" s="69">
        <v>3.5000000000000003E-2</v>
      </c>
      <c r="U467" s="70" t="e">
        <f>ROUND((((#REF!*T467)/360)*S467)/0.05,0)*0.05</f>
        <v>#REF!</v>
      </c>
    </row>
    <row r="468" spans="3:21">
      <c r="C468" s="71">
        <v>2006</v>
      </c>
      <c r="D468" s="66" t="e">
        <f>IF(#REF!&lt;38718,38718,IF(#REF!&gt;39082,0,#REF!))</f>
        <v>#REF!</v>
      </c>
      <c r="E468" s="67" t="e">
        <f t="shared" si="56"/>
        <v>#REF!</v>
      </c>
      <c r="F468" s="66" t="e">
        <f>IF(#REF!&gt;39082,39082,IF(#REF!&lt;38718,0,#REF!))</f>
        <v>#REF!</v>
      </c>
      <c r="G468" s="67" t="e">
        <f t="shared" si="57"/>
        <v>#REF!</v>
      </c>
      <c r="H468" s="68" t="e">
        <f t="shared" si="58"/>
        <v>#REF!</v>
      </c>
      <c r="I468" s="68" t="e">
        <f t="shared" si="59"/>
        <v>#REF!</v>
      </c>
      <c r="J468" s="69">
        <v>3.5000000000000003E-2</v>
      </c>
      <c r="K468" s="70" t="e">
        <f>ROUND((((#REF!*J468)/360)*I468)/0.05,0)*0.05</f>
        <v>#REF!</v>
      </c>
      <c r="M468" s="71">
        <v>2006</v>
      </c>
      <c r="N468" s="66" t="e">
        <f>IF(#REF!&lt;38718,38718,IF(#REF!&gt;39082,0,#REF!))</f>
        <v>#REF!</v>
      </c>
      <c r="O468" s="67" t="e">
        <f t="shared" si="60"/>
        <v>#REF!</v>
      </c>
      <c r="P468" s="66" t="e">
        <f>IF(#REF!&gt;39082,39082,IF(#REF!&lt;38718,0,#REF!))</f>
        <v>#REF!</v>
      </c>
      <c r="Q468" s="67" t="e">
        <f t="shared" si="61"/>
        <v>#REF!</v>
      </c>
      <c r="R468" s="68" t="e">
        <f t="shared" si="62"/>
        <v>#REF!</v>
      </c>
      <c r="S468" s="68" t="e">
        <f t="shared" si="63"/>
        <v>#REF!</v>
      </c>
      <c r="T468" s="69">
        <v>3.5000000000000003E-2</v>
      </c>
      <c r="U468" s="70" t="e">
        <f>ROUND((((#REF!*T468)/360)*S468)/0.05,0)*0.05</f>
        <v>#REF!</v>
      </c>
    </row>
    <row r="469" spans="3:21">
      <c r="C469" s="71">
        <v>2007</v>
      </c>
      <c r="D469" s="66" t="e">
        <f>IF(#REF!&lt;39083,39083,IF(#REF!&gt;39447,0,#REF!))</f>
        <v>#REF!</v>
      </c>
      <c r="E469" s="67" t="e">
        <f t="shared" si="56"/>
        <v>#REF!</v>
      </c>
      <c r="F469" s="66" t="e">
        <f>IF(#REF!&gt;39447,39447,IF(#REF!&lt;39083,0,#REF!))</f>
        <v>#REF!</v>
      </c>
      <c r="G469" s="67" t="e">
        <f t="shared" si="57"/>
        <v>#REF!</v>
      </c>
      <c r="H469" s="68" t="e">
        <f t="shared" si="58"/>
        <v>#REF!</v>
      </c>
      <c r="I469" s="68" t="e">
        <f t="shared" si="59"/>
        <v>#REF!</v>
      </c>
      <c r="J469" s="69">
        <v>3.5000000000000003E-2</v>
      </c>
      <c r="K469" s="70" t="e">
        <f>ROUND((((#REF!*J469)/360)*I469)/0.05,0)*0.05</f>
        <v>#REF!</v>
      </c>
      <c r="M469" s="71">
        <v>2007</v>
      </c>
      <c r="N469" s="66" t="e">
        <f>IF(#REF!&lt;39083,39083,IF(#REF!&gt;39447,0,#REF!))</f>
        <v>#REF!</v>
      </c>
      <c r="O469" s="67" t="e">
        <f t="shared" si="60"/>
        <v>#REF!</v>
      </c>
      <c r="P469" s="66" t="e">
        <f>IF(#REF!&gt;39447,39447,IF(#REF!&lt;39083,0,#REF!))</f>
        <v>#REF!</v>
      </c>
      <c r="Q469" s="67" t="e">
        <f t="shared" si="61"/>
        <v>#REF!</v>
      </c>
      <c r="R469" s="68" t="e">
        <f t="shared" si="62"/>
        <v>#REF!</v>
      </c>
      <c r="S469" s="68" t="e">
        <f t="shared" si="63"/>
        <v>#REF!</v>
      </c>
      <c r="T469" s="69">
        <v>3.5000000000000003E-2</v>
      </c>
      <c r="U469" s="70" t="e">
        <f>ROUND((((#REF!*T469)/360)*S469)/0.05,0)*0.05</f>
        <v>#REF!</v>
      </c>
    </row>
    <row r="470" spans="3:21">
      <c r="C470" s="71">
        <v>2008</v>
      </c>
      <c r="D470" s="66" t="e">
        <f>IF(#REF!&lt;39448,39448,IF(#REF!&gt;39813,0,#REF!))</f>
        <v>#REF!</v>
      </c>
      <c r="E470" s="67" t="e">
        <f t="shared" si="56"/>
        <v>#REF!</v>
      </c>
      <c r="F470" s="66" t="e">
        <f>IF(#REF!&gt;39813,39813,IF(#REF!&lt;39448,0,#REF!))</f>
        <v>#REF!</v>
      </c>
      <c r="G470" s="67" t="e">
        <f t="shared" si="57"/>
        <v>#REF!</v>
      </c>
      <c r="H470" s="68" t="e">
        <f t="shared" si="58"/>
        <v>#REF!</v>
      </c>
      <c r="I470" s="68" t="e">
        <f t="shared" si="59"/>
        <v>#REF!</v>
      </c>
      <c r="J470" s="69">
        <v>0.04</v>
      </c>
      <c r="K470" s="70" t="e">
        <f>ROUND((((#REF!*J470)/360)*I470)/0.05,0)*0.05</f>
        <v>#REF!</v>
      </c>
      <c r="M470" s="71">
        <v>2008</v>
      </c>
      <c r="N470" s="66" t="e">
        <f>IF(#REF!&lt;39448,39448,IF(#REF!&gt;39813,0,#REF!))</f>
        <v>#REF!</v>
      </c>
      <c r="O470" s="67" t="e">
        <f t="shared" si="60"/>
        <v>#REF!</v>
      </c>
      <c r="P470" s="66" t="e">
        <f>IF(#REF!&gt;39813,39813,IF(#REF!&lt;39448,0,#REF!))</f>
        <v>#REF!</v>
      </c>
      <c r="Q470" s="67" t="e">
        <f t="shared" si="61"/>
        <v>#REF!</v>
      </c>
      <c r="R470" s="68" t="e">
        <f t="shared" si="62"/>
        <v>#REF!</v>
      </c>
      <c r="S470" s="68" t="e">
        <f t="shared" si="63"/>
        <v>#REF!</v>
      </c>
      <c r="T470" s="69">
        <v>0.04</v>
      </c>
      <c r="U470" s="70" t="e">
        <f>ROUND((((#REF!*T470)/360)*S470)/0.05,0)*0.05</f>
        <v>#REF!</v>
      </c>
    </row>
    <row r="471" spans="3:21">
      <c r="C471" s="71">
        <v>2009</v>
      </c>
      <c r="D471" s="66" t="e">
        <f>IF(#REF!&lt;39814,39814,IF(#REF!&gt;40178,0,#REF!))</f>
        <v>#REF!</v>
      </c>
      <c r="E471" s="67" t="e">
        <f t="shared" si="56"/>
        <v>#REF!</v>
      </c>
      <c r="F471" s="66" t="e">
        <f>IF(#REF!&gt;40178,40178,IF(#REF!&lt;39814,0,#REF!))</f>
        <v>#REF!</v>
      </c>
      <c r="G471" s="67" t="e">
        <f t="shared" si="57"/>
        <v>#REF!</v>
      </c>
      <c r="H471" s="68" t="e">
        <f t="shared" si="58"/>
        <v>#REF!</v>
      </c>
      <c r="I471" s="68" t="e">
        <f t="shared" si="59"/>
        <v>#REF!</v>
      </c>
      <c r="J471" s="69">
        <v>0.04</v>
      </c>
      <c r="K471" s="70" t="e">
        <f>ROUND((((#REF!*J471)/360)*I471)/0.05,0)*0.05</f>
        <v>#REF!</v>
      </c>
      <c r="M471" s="71">
        <v>2009</v>
      </c>
      <c r="N471" s="66" t="e">
        <f>IF(#REF!&lt;39814,39814,IF(#REF!&gt;40178,0,#REF!))</f>
        <v>#REF!</v>
      </c>
      <c r="O471" s="67" t="e">
        <f t="shared" si="60"/>
        <v>#REF!</v>
      </c>
      <c r="P471" s="66" t="e">
        <f>IF(#REF!&gt;40178,40178,IF(#REF!&lt;39814,0,#REF!))</f>
        <v>#REF!</v>
      </c>
      <c r="Q471" s="67" t="e">
        <f t="shared" si="61"/>
        <v>#REF!</v>
      </c>
      <c r="R471" s="68" t="e">
        <f t="shared" si="62"/>
        <v>#REF!</v>
      </c>
      <c r="S471" s="68" t="e">
        <f t="shared" si="63"/>
        <v>#REF!</v>
      </c>
      <c r="T471" s="69">
        <v>0.04</v>
      </c>
      <c r="U471" s="70" t="e">
        <f>ROUND((((#REF!*T471)/360)*S471)/0.05,0)*0.05</f>
        <v>#REF!</v>
      </c>
    </row>
    <row r="472" spans="3:21">
      <c r="C472" s="71">
        <v>2010</v>
      </c>
      <c r="D472" s="66" t="e">
        <f>IF(#REF!&lt;40179,40179,IF(#REF!&gt;40543,0,#REF!))</f>
        <v>#REF!</v>
      </c>
      <c r="E472" s="67" t="e">
        <f t="shared" si="56"/>
        <v>#REF!</v>
      </c>
      <c r="F472" s="66" t="e">
        <f>IF(#REF!&gt;40543,40543,IF(#REF!&lt;40179,0,#REF!))</f>
        <v>#REF!</v>
      </c>
      <c r="G472" s="67" t="e">
        <f t="shared" si="57"/>
        <v>#REF!</v>
      </c>
      <c r="H472" s="68" t="e">
        <f t="shared" si="58"/>
        <v>#REF!</v>
      </c>
      <c r="I472" s="68" t="e">
        <f t="shared" si="59"/>
        <v>#REF!</v>
      </c>
      <c r="J472" s="69">
        <v>3.5000000000000003E-2</v>
      </c>
      <c r="K472" s="70" t="e">
        <f>ROUND((((#REF!*J472)/360)*I472)/0.05,0)*0.05</f>
        <v>#REF!</v>
      </c>
      <c r="M472" s="71">
        <v>2010</v>
      </c>
      <c r="N472" s="66" t="e">
        <f>IF(#REF!&lt;40179,40179,IF(#REF!&gt;40543,0,#REF!))</f>
        <v>#REF!</v>
      </c>
      <c r="O472" s="67" t="e">
        <f t="shared" si="60"/>
        <v>#REF!</v>
      </c>
      <c r="P472" s="66" t="e">
        <f>IF(#REF!&gt;40543,40543,IF(#REF!&lt;40179,0,#REF!))</f>
        <v>#REF!</v>
      </c>
      <c r="Q472" s="67" t="e">
        <f t="shared" si="61"/>
        <v>#REF!</v>
      </c>
      <c r="R472" s="68" t="e">
        <f t="shared" si="62"/>
        <v>#REF!</v>
      </c>
      <c r="S472" s="68" t="e">
        <f t="shared" si="63"/>
        <v>#REF!</v>
      </c>
      <c r="T472" s="69">
        <v>3.5000000000000003E-2</v>
      </c>
      <c r="U472" s="70" t="e">
        <f>ROUND((((#REF!*T472)/360)*S472)/0.05,0)*0.05</f>
        <v>#REF!</v>
      </c>
    </row>
    <row r="473" spans="3:21">
      <c r="C473" s="71">
        <v>2011</v>
      </c>
      <c r="D473" s="66" t="e">
        <f>IF(#REF!&lt;40544,40544,IF(#REF!&gt;40908,0,#REF!))</f>
        <v>#REF!</v>
      </c>
      <c r="E473" s="67" t="e">
        <f t="shared" si="56"/>
        <v>#REF!</v>
      </c>
      <c r="F473" s="66" t="e">
        <f>IF(#REF!&gt;40908,40908,IF(#REF!&lt;40544,0,#REF!))</f>
        <v>#REF!</v>
      </c>
      <c r="G473" s="67" t="e">
        <f t="shared" si="57"/>
        <v>#REF!</v>
      </c>
      <c r="H473" s="68" t="e">
        <f t="shared" si="58"/>
        <v>#REF!</v>
      </c>
      <c r="I473" s="68" t="e">
        <f t="shared" si="59"/>
        <v>#REF!</v>
      </c>
      <c r="J473" s="69">
        <v>3.5000000000000003E-2</v>
      </c>
      <c r="K473" s="70" t="e">
        <f>ROUND((((#REF!*J473)/360)*I473)/0.05,0)*0.05</f>
        <v>#REF!</v>
      </c>
      <c r="M473" s="71">
        <v>2011</v>
      </c>
      <c r="N473" s="66" t="e">
        <f>IF(#REF!&lt;40544,40544,IF(#REF!&gt;40908,0,#REF!))</f>
        <v>#REF!</v>
      </c>
      <c r="O473" s="67" t="e">
        <f t="shared" si="60"/>
        <v>#REF!</v>
      </c>
      <c r="P473" s="66" t="e">
        <f>IF(#REF!&gt;40908,40908,IF(#REF!&lt;40544,0,#REF!))</f>
        <v>#REF!</v>
      </c>
      <c r="Q473" s="67" t="e">
        <f t="shared" si="61"/>
        <v>#REF!</v>
      </c>
      <c r="R473" s="68" t="e">
        <f t="shared" si="62"/>
        <v>#REF!</v>
      </c>
      <c r="S473" s="68" t="e">
        <f t="shared" si="63"/>
        <v>#REF!</v>
      </c>
      <c r="T473" s="69">
        <v>3.5000000000000003E-2</v>
      </c>
      <c r="U473" s="70" t="e">
        <f>ROUND((((#REF!*T473)/360)*S473)/0.05,0)*0.05</f>
        <v>#REF!</v>
      </c>
    </row>
    <row r="474" spans="3:21">
      <c r="C474" s="71">
        <v>2012</v>
      </c>
      <c r="D474" s="66" t="e">
        <f>IF(#REF!&lt;40909,40909,IF(#REF!&gt;41274,0,#REF!))</f>
        <v>#REF!</v>
      </c>
      <c r="E474" s="67" t="e">
        <f t="shared" si="56"/>
        <v>#REF!</v>
      </c>
      <c r="F474" s="66" t="e">
        <f>IF(#REF!&gt;41274,41274,IF(#REF!&lt;40909,0,#REF!))</f>
        <v>#REF!</v>
      </c>
      <c r="G474" s="67" t="e">
        <f t="shared" si="57"/>
        <v>#REF!</v>
      </c>
      <c r="H474" s="68" t="e">
        <f t="shared" si="58"/>
        <v>#REF!</v>
      </c>
      <c r="I474" s="68" t="e">
        <f t="shared" si="59"/>
        <v>#REF!</v>
      </c>
      <c r="J474" s="69">
        <v>0.03</v>
      </c>
      <c r="K474" s="70" t="e">
        <f>ROUND((((#REF!*J474)/360)*I474)/0.05,0)*0.05</f>
        <v>#REF!</v>
      </c>
      <c r="M474" s="71">
        <v>2012</v>
      </c>
      <c r="N474" s="66" t="e">
        <f>IF(#REF!&lt;40909,40909,IF(#REF!&gt;41274,0,#REF!))</f>
        <v>#REF!</v>
      </c>
      <c r="O474" s="67" t="e">
        <f t="shared" si="60"/>
        <v>#REF!</v>
      </c>
      <c r="P474" s="66" t="e">
        <f>IF(#REF!&gt;41274,41274,IF(#REF!&lt;40909,0,#REF!))</f>
        <v>#REF!</v>
      </c>
      <c r="Q474" s="67" t="e">
        <f t="shared" si="61"/>
        <v>#REF!</v>
      </c>
      <c r="R474" s="68" t="e">
        <f t="shared" si="62"/>
        <v>#REF!</v>
      </c>
      <c r="S474" s="68" t="e">
        <f t="shared" si="63"/>
        <v>#REF!</v>
      </c>
      <c r="T474" s="69">
        <v>0.03</v>
      </c>
      <c r="U474" s="70" t="e">
        <f>ROUND((((#REF!*T474)/360)*S474)/0.05,0)*0.05</f>
        <v>#REF!</v>
      </c>
    </row>
    <row r="475" spans="3:21">
      <c r="C475" s="71">
        <v>2013</v>
      </c>
      <c r="D475" s="66" t="e">
        <f>IF(#REF!&lt;41275,41275,IF(#REF!&gt;41639,0,#REF!))</f>
        <v>#REF!</v>
      </c>
      <c r="E475" s="67" t="e">
        <f t="shared" si="56"/>
        <v>#REF!</v>
      </c>
      <c r="F475" s="66" t="e">
        <f>IF(#REF!&gt;41639,41639,IF(#REF!&lt;41275,0,#REF!))</f>
        <v>#REF!</v>
      </c>
      <c r="G475" s="67" t="e">
        <f t="shared" si="57"/>
        <v>#REF!</v>
      </c>
      <c r="H475" s="68" t="e">
        <f t="shared" si="58"/>
        <v>#REF!</v>
      </c>
      <c r="I475" s="68" t="e">
        <f t="shared" si="59"/>
        <v>#REF!</v>
      </c>
      <c r="J475" s="69">
        <v>0</v>
      </c>
      <c r="K475" s="70" t="e">
        <f>ROUND((((#REF!*J475)/360)*I475)/0.05,0)*0.05</f>
        <v>#REF!</v>
      </c>
      <c r="M475" s="71">
        <v>2013</v>
      </c>
      <c r="N475" s="66" t="e">
        <f>IF(#REF!&lt;41275,41275,IF(#REF!&gt;41639,0,#REF!))</f>
        <v>#REF!</v>
      </c>
      <c r="O475" s="67" t="e">
        <f t="shared" si="60"/>
        <v>#REF!</v>
      </c>
      <c r="P475" s="66" t="e">
        <f>IF(#REF!&gt;41639,41639,IF(#REF!&lt;41275,0,#REF!))</f>
        <v>#REF!</v>
      </c>
      <c r="Q475" s="67" t="e">
        <f t="shared" si="61"/>
        <v>#REF!</v>
      </c>
      <c r="R475" s="68" t="e">
        <f t="shared" si="62"/>
        <v>#REF!</v>
      </c>
      <c r="S475" s="68" t="e">
        <f t="shared" si="63"/>
        <v>#REF!</v>
      </c>
      <c r="T475" s="69">
        <v>0</v>
      </c>
      <c r="U475" s="70" t="e">
        <f>ROUND((((#REF!*T475)/360)*S475)/0.05,0)*0.05</f>
        <v>#REF!</v>
      </c>
    </row>
    <row r="476" spans="3:21">
      <c r="C476" s="71">
        <v>2014</v>
      </c>
      <c r="D476" s="66" t="e">
        <f>IF(#REF!&lt;41640,41640,IF(#REF!&gt;42004,0,#REF!))</f>
        <v>#REF!</v>
      </c>
      <c r="E476" s="67" t="e">
        <f t="shared" si="56"/>
        <v>#REF!</v>
      </c>
      <c r="F476" s="66" t="e">
        <f>IF(#REF!&gt;42004,42004,IF(#REF!&lt;41640,0,#REF!))</f>
        <v>#REF!</v>
      </c>
      <c r="G476" s="67" t="e">
        <f t="shared" si="57"/>
        <v>#REF!</v>
      </c>
      <c r="H476" s="68" t="e">
        <f t="shared" si="58"/>
        <v>#REF!</v>
      </c>
      <c r="I476" s="68" t="e">
        <f t="shared" si="59"/>
        <v>#REF!</v>
      </c>
      <c r="J476" s="69">
        <v>0</v>
      </c>
      <c r="K476" s="70" t="e">
        <f>ROUND((((#REF!*J476)/360)*I476)/0.05,0)*0.05</f>
        <v>#REF!</v>
      </c>
      <c r="M476" s="71">
        <v>2014</v>
      </c>
      <c r="N476" s="66" t="e">
        <f>IF(#REF!&lt;41640,41640,IF(#REF!&gt;42004,0,#REF!))</f>
        <v>#REF!</v>
      </c>
      <c r="O476" s="67" t="e">
        <f t="shared" si="60"/>
        <v>#REF!</v>
      </c>
      <c r="P476" s="66" t="e">
        <f>IF(#REF!&gt;42004,42004,IF(#REF!&lt;41640,0,#REF!))</f>
        <v>#REF!</v>
      </c>
      <c r="Q476" s="67" t="e">
        <f t="shared" si="61"/>
        <v>#REF!</v>
      </c>
      <c r="R476" s="68" t="e">
        <f t="shared" si="62"/>
        <v>#REF!</v>
      </c>
      <c r="S476" s="68" t="e">
        <f t="shared" si="63"/>
        <v>#REF!</v>
      </c>
      <c r="T476" s="69">
        <v>0</v>
      </c>
      <c r="U476" s="70" t="e">
        <f>ROUND((((#REF!*T476)/360)*S476)/0.05,0)*0.05</f>
        <v>#REF!</v>
      </c>
    </row>
    <row r="477" spans="3:21">
      <c r="C477" s="71">
        <v>2015</v>
      </c>
      <c r="D477" s="66" t="e">
        <f>IF(#REF!&lt;42005,42005,IF(#REF!&gt;42369,0,#REF!))</f>
        <v>#REF!</v>
      </c>
      <c r="E477" s="67" t="e">
        <f t="shared" si="56"/>
        <v>#REF!</v>
      </c>
      <c r="F477" s="66" t="e">
        <f>IF(#REF!&gt;42369,42369,IF(#REF!&lt;42005,0,#REF!))</f>
        <v>#REF!</v>
      </c>
      <c r="G477" s="67" t="e">
        <f t="shared" si="57"/>
        <v>#REF!</v>
      </c>
      <c r="H477" s="68" t="e">
        <f t="shared" si="58"/>
        <v>#REF!</v>
      </c>
      <c r="I477" s="68" t="e">
        <f t="shared" si="59"/>
        <v>#REF!</v>
      </c>
      <c r="J477" s="69">
        <v>0</v>
      </c>
      <c r="K477" s="70" t="e">
        <f>ROUND((((#REF!*J477)/360)*I477)/0.05,0)*0.05</f>
        <v>#REF!</v>
      </c>
      <c r="M477" s="71">
        <v>2015</v>
      </c>
      <c r="N477" s="66" t="e">
        <f>IF(#REF!&lt;42005,42005,IF(#REF!&gt;42369,0,#REF!))</f>
        <v>#REF!</v>
      </c>
      <c r="O477" s="67" t="e">
        <f t="shared" si="60"/>
        <v>#REF!</v>
      </c>
      <c r="P477" s="66" t="e">
        <f>IF(#REF!&gt;42369,42369,IF(#REF!&lt;42005,0,#REF!))</f>
        <v>#REF!</v>
      </c>
      <c r="Q477" s="67" t="e">
        <f t="shared" si="61"/>
        <v>#REF!</v>
      </c>
      <c r="R477" s="68" t="e">
        <f t="shared" si="62"/>
        <v>#REF!</v>
      </c>
      <c r="S477" s="68" t="e">
        <f t="shared" si="63"/>
        <v>#REF!</v>
      </c>
      <c r="T477" s="69">
        <v>0</v>
      </c>
      <c r="U477" s="70" t="e">
        <f>ROUND((((#REF!*T477)/360)*S477)/0.05,0)*0.05</f>
        <v>#REF!</v>
      </c>
    </row>
    <row r="478" spans="3:21">
      <c r="C478" s="71">
        <v>2016</v>
      </c>
      <c r="D478" s="66" t="e">
        <f>IF(#REF!&lt;42370,42370,IF(#REF!&gt;42735,0,#REF!))</f>
        <v>#REF!</v>
      </c>
      <c r="E478" s="67" t="e">
        <f t="shared" si="56"/>
        <v>#REF!</v>
      </c>
      <c r="F478" s="66" t="e">
        <f>IF(#REF!&gt;42735,42735,IF(#REF!&lt;42370,0,#REF!))</f>
        <v>#REF!</v>
      </c>
      <c r="G478" s="67" t="e">
        <f t="shared" si="57"/>
        <v>#REF!</v>
      </c>
      <c r="H478" s="68" t="e">
        <f t="shared" si="58"/>
        <v>#REF!</v>
      </c>
      <c r="I478" s="68" t="e">
        <f t="shared" si="59"/>
        <v>#REF!</v>
      </c>
      <c r="J478" s="69">
        <v>0</v>
      </c>
      <c r="K478" s="70" t="e">
        <f>ROUND((((#REF!*J478)/360)*I478)/0.05,0)*0.05</f>
        <v>#REF!</v>
      </c>
      <c r="M478" s="71">
        <v>2016</v>
      </c>
      <c r="N478" s="66" t="e">
        <f>IF(#REF!&lt;42370,42370,IF(#REF!&gt;42735,0,#REF!))</f>
        <v>#REF!</v>
      </c>
      <c r="O478" s="67" t="e">
        <f t="shared" si="60"/>
        <v>#REF!</v>
      </c>
      <c r="P478" s="66" t="e">
        <f>IF(#REF!&gt;42735,42735,IF(#REF!&lt;42370,0,#REF!))</f>
        <v>#REF!</v>
      </c>
      <c r="Q478" s="67" t="e">
        <f t="shared" si="61"/>
        <v>#REF!</v>
      </c>
      <c r="R478" s="68" t="e">
        <f t="shared" si="62"/>
        <v>#REF!</v>
      </c>
      <c r="S478" s="68" t="e">
        <f t="shared" si="63"/>
        <v>#REF!</v>
      </c>
      <c r="T478" s="69">
        <v>0</v>
      </c>
      <c r="U478" s="70" t="e">
        <f>ROUND((((#REF!*T478)/360)*S478)/0.05,0)*0.05</f>
        <v>#REF!</v>
      </c>
    </row>
    <row r="479" spans="3:21">
      <c r="C479" s="71">
        <v>2017</v>
      </c>
      <c r="D479" s="66" t="e">
        <f>IF(#REF!&lt;42736,42736,IF(#REF!&gt;43100,0,#REF!))</f>
        <v>#REF!</v>
      </c>
      <c r="E479" s="67" t="e">
        <f t="shared" si="56"/>
        <v>#REF!</v>
      </c>
      <c r="F479" s="66" t="e">
        <f>IF(#REF!&gt;43100,43100,IF(#REF!&lt;42736,0,#REF!))</f>
        <v>#REF!</v>
      </c>
      <c r="G479" s="67" t="e">
        <f t="shared" si="57"/>
        <v>#REF!</v>
      </c>
      <c r="H479" s="68" t="e">
        <f t="shared" si="58"/>
        <v>#REF!</v>
      </c>
      <c r="I479" s="68" t="e">
        <f t="shared" si="59"/>
        <v>#REF!</v>
      </c>
      <c r="J479" s="69">
        <v>0</v>
      </c>
      <c r="K479" s="70" t="e">
        <f>ROUND((((#REF!*J479)/360)*I479)/0.05,0)*0.05</f>
        <v>#REF!</v>
      </c>
      <c r="M479" s="71">
        <v>2017</v>
      </c>
      <c r="N479" s="66" t="e">
        <f>IF(#REF!&lt;42736,42736,IF(#REF!&gt;43100,0,#REF!))</f>
        <v>#REF!</v>
      </c>
      <c r="O479" s="67" t="e">
        <f t="shared" si="60"/>
        <v>#REF!</v>
      </c>
      <c r="P479" s="66" t="e">
        <f>IF(#REF!&gt;43100,43100,IF(#REF!&lt;42736,0,#REF!))</f>
        <v>#REF!</v>
      </c>
      <c r="Q479" s="67" t="e">
        <f t="shared" si="61"/>
        <v>#REF!</v>
      </c>
      <c r="R479" s="68" t="e">
        <f t="shared" si="62"/>
        <v>#REF!</v>
      </c>
      <c r="S479" s="68" t="e">
        <f t="shared" si="63"/>
        <v>#REF!</v>
      </c>
      <c r="T479" s="69">
        <v>0</v>
      </c>
      <c r="U479" s="70" t="e">
        <f>ROUND((((#REF!*T479)/360)*S479)/0.05,0)*0.05</f>
        <v>#REF!</v>
      </c>
    </row>
    <row r="480" spans="3:21">
      <c r="C480" s="71">
        <v>2018</v>
      </c>
      <c r="D480" s="66" t="e">
        <f>IF(#REF!&lt;43101,43101,IF(#REF!&gt;43465,0,#REF!))</f>
        <v>#REF!</v>
      </c>
      <c r="E480" s="67" t="e">
        <f t="shared" si="56"/>
        <v>#REF!</v>
      </c>
      <c r="F480" s="66" t="e">
        <f>IF(#REF!&gt;43465,43465,IF(#REF!&lt;43101,0,#REF!))</f>
        <v>#REF!</v>
      </c>
      <c r="G480" s="67" t="e">
        <f t="shared" si="57"/>
        <v>#REF!</v>
      </c>
      <c r="H480" s="68" t="e">
        <f t="shared" si="58"/>
        <v>#REF!</v>
      </c>
      <c r="I480" s="68" t="e">
        <f t="shared" si="59"/>
        <v>#REF!</v>
      </c>
      <c r="J480" s="69">
        <v>0</v>
      </c>
      <c r="K480" s="70" t="e">
        <f>ROUND((((#REF!*J480)/360)*I480)/0.05,0)*0.05</f>
        <v>#REF!</v>
      </c>
      <c r="M480" s="71">
        <v>2018</v>
      </c>
      <c r="N480" s="66" t="e">
        <f>IF(#REF!&lt;43101,43101,IF(#REF!&gt;43465,0,#REF!))</f>
        <v>#REF!</v>
      </c>
      <c r="O480" s="67" t="e">
        <f t="shared" si="60"/>
        <v>#REF!</v>
      </c>
      <c r="P480" s="66" t="e">
        <f>IF(#REF!&gt;43465,43465,IF(#REF!&lt;43101,0,#REF!))</f>
        <v>#REF!</v>
      </c>
      <c r="Q480" s="67" t="e">
        <f t="shared" si="61"/>
        <v>#REF!</v>
      </c>
      <c r="R480" s="68" t="e">
        <f t="shared" si="62"/>
        <v>#REF!</v>
      </c>
      <c r="S480" s="68" t="e">
        <f t="shared" si="63"/>
        <v>#REF!</v>
      </c>
      <c r="T480" s="69">
        <v>0</v>
      </c>
      <c r="U480" s="70" t="e">
        <f>ROUND((((#REF!*T480)/360)*S480)/0.05,0)*0.05</f>
        <v>#REF!</v>
      </c>
    </row>
    <row r="481" spans="3:21">
      <c r="C481" s="71">
        <v>2019</v>
      </c>
      <c r="D481" s="66" t="e">
        <f>IF(#REF!&lt;43466,43466,IF(#REF!&gt;43830,0,#REF!))</f>
        <v>#REF!</v>
      </c>
      <c r="E481" s="67" t="e">
        <f t="shared" si="56"/>
        <v>#REF!</v>
      </c>
      <c r="F481" s="66" t="e">
        <f>IF(#REF!&gt;43830,43830,IF(#REF!&lt;43466,0,#REF!))</f>
        <v>#REF!</v>
      </c>
      <c r="G481" s="67" t="e">
        <f t="shared" si="57"/>
        <v>#REF!</v>
      </c>
      <c r="H481" s="68" t="e">
        <f t="shared" si="58"/>
        <v>#REF!</v>
      </c>
      <c r="I481" s="68" t="e">
        <f t="shared" si="59"/>
        <v>#REF!</v>
      </c>
      <c r="J481" s="69">
        <v>0</v>
      </c>
      <c r="K481" s="70" t="e">
        <f>ROUND((((#REF!*J481)/360)*I481)/0.05,0)*0.05</f>
        <v>#REF!</v>
      </c>
      <c r="M481" s="71">
        <v>2019</v>
      </c>
      <c r="N481" s="66" t="e">
        <f>IF(#REF!&lt;43466,43466,IF(#REF!&gt;43830,0,#REF!))</f>
        <v>#REF!</v>
      </c>
      <c r="O481" s="67" t="e">
        <f t="shared" si="60"/>
        <v>#REF!</v>
      </c>
      <c r="P481" s="66" t="e">
        <f>IF(#REF!&gt;43830,43830,IF(#REF!&lt;43466,0,#REF!))</f>
        <v>#REF!</v>
      </c>
      <c r="Q481" s="67" t="e">
        <f t="shared" si="61"/>
        <v>#REF!</v>
      </c>
      <c r="R481" s="68" t="e">
        <f t="shared" si="62"/>
        <v>#REF!</v>
      </c>
      <c r="S481" s="68" t="e">
        <f t="shared" si="63"/>
        <v>#REF!</v>
      </c>
      <c r="T481" s="69">
        <v>0</v>
      </c>
      <c r="U481" s="70" t="e">
        <f>ROUND((((#REF!*T481)/360)*S481)/0.05,0)*0.05</f>
        <v>#REF!</v>
      </c>
    </row>
    <row r="482" spans="3:21">
      <c r="C482" s="71">
        <v>2020</v>
      </c>
      <c r="D482" s="66" t="e">
        <f>IF(#REF!&lt;43831,43831,IF(#REF!&gt;44196,0,#REF!))</f>
        <v>#REF!</v>
      </c>
      <c r="E482" s="67" t="e">
        <f t="shared" si="56"/>
        <v>#REF!</v>
      </c>
      <c r="F482" s="66" t="e">
        <f>IF(#REF!&gt;44196,44196,IF(#REF!&lt;43831,0,#REF!))</f>
        <v>#REF!</v>
      </c>
      <c r="G482" s="67" t="e">
        <f t="shared" si="57"/>
        <v>#REF!</v>
      </c>
      <c r="H482" s="68" t="e">
        <f t="shared" si="58"/>
        <v>#REF!</v>
      </c>
      <c r="I482" s="68" t="e">
        <f t="shared" si="59"/>
        <v>#REF!</v>
      </c>
      <c r="J482" s="69">
        <v>0</v>
      </c>
      <c r="K482" s="70" t="e">
        <f>ROUND((((#REF!*J482)/360)*I482)/0.05,0)*0.05</f>
        <v>#REF!</v>
      </c>
      <c r="M482" s="71">
        <v>2020</v>
      </c>
      <c r="N482" s="66" t="e">
        <f>IF(#REF!&lt;43831,43831,IF(#REF!&gt;44196,0,#REF!))</f>
        <v>#REF!</v>
      </c>
      <c r="O482" s="67" t="e">
        <f t="shared" si="60"/>
        <v>#REF!</v>
      </c>
      <c r="P482" s="66" t="e">
        <f>IF(#REF!&gt;44196,44196,IF(#REF!&lt;43831,0,#REF!))</f>
        <v>#REF!</v>
      </c>
      <c r="Q482" s="67" t="e">
        <f t="shared" si="61"/>
        <v>#REF!</v>
      </c>
      <c r="R482" s="68" t="e">
        <f t="shared" si="62"/>
        <v>#REF!</v>
      </c>
      <c r="S482" s="68" t="e">
        <f t="shared" si="63"/>
        <v>#REF!</v>
      </c>
      <c r="T482" s="69">
        <v>0</v>
      </c>
      <c r="U482" s="70" t="e">
        <f>ROUND((((#REF!*T482)/360)*S482)/0.05,0)*0.05</f>
        <v>#REF!</v>
      </c>
    </row>
    <row r="484" spans="3:21" hidden="1"/>
    <row r="485" spans="3:21" hidden="1"/>
    <row r="486" spans="3:21" hidden="1"/>
    <row r="487" spans="3:21" hidden="1"/>
    <row r="488" spans="3:21" hidden="1"/>
    <row r="489" spans="3:21" hidden="1"/>
    <row r="490" spans="3:21" hidden="1"/>
    <row r="491" spans="3:21" hidden="1"/>
    <row r="492" spans="3:21" hidden="1"/>
    <row r="493" spans="3:21" hidden="1"/>
    <row r="494" spans="3:21" hidden="1"/>
    <row r="495" spans="3:21" hidden="1"/>
    <row r="496" spans="3:21" hidden="1"/>
    <row r="497" spans="3:11" hidden="1"/>
    <row r="498" spans="3:11" hidden="1"/>
    <row r="499" spans="3:11" hidden="1"/>
    <row r="500" spans="3:11" hidden="1"/>
    <row r="501" spans="3:11" hidden="1"/>
    <row r="502" spans="3:11" hidden="1"/>
    <row r="503" spans="3:11" hidden="1"/>
    <row r="504" spans="3:11" hidden="1"/>
    <row r="506" spans="3:11">
      <c r="C506" s="146" t="s">
        <v>17</v>
      </c>
      <c r="D506" s="146"/>
      <c r="E506" s="146" t="s">
        <v>14</v>
      </c>
      <c r="F506" s="146"/>
      <c r="G506" s="146" t="s">
        <v>15</v>
      </c>
      <c r="H506" s="146"/>
      <c r="I506" s="146" t="s">
        <v>16</v>
      </c>
      <c r="J506" s="146"/>
    </row>
    <row r="507" spans="3:11" ht="14.25">
      <c r="C507" s="43" t="e">
        <f>ROUNDDOWN(#REF!/100,0)*100</f>
        <v>#REF!</v>
      </c>
      <c r="D507" s="44" t="e">
        <f>ROUNDDOWN(#REF!/100,0)*100</f>
        <v>#REF!</v>
      </c>
      <c r="E507" s="45"/>
      <c r="F507" s="45"/>
      <c r="G507" s="45"/>
      <c r="H507" s="45"/>
      <c r="I507" s="46"/>
      <c r="J507" s="46"/>
      <c r="K507" s="46"/>
    </row>
    <row r="508" spans="3:11" ht="14.25">
      <c r="C508" s="47" t="e">
        <f>IF((ROUND(IF(C507&lt;=0,0,IF(C507&lt;EB!$A$4,C507*EB!$B$3,IF(C507&lt;EB!$A$17,VLOOKUP(C507,EB!$A$4:'EB'!$D$17,4)+(C507-VLOOKUP(C507,EB!$A$4:'EB'!$D$17,1))*VLOOKUP(C507,EB!$A$4:'EB'!$D$17,2),C507*EB!$B$17)))/0.05,0)*0.05)&lt;=25,0,(ROUND(IF(C507&lt;=0,0,IF(C507&lt;EB!$A$4,C507*EB!$B$3,IF(C507&lt;EB!$A$17,VLOOKUP(C507,EB!$A$4:'EB'!$D$17,4)+(C507-VLOOKUP(C507,EB!$A$4:'EB'!$D$17,1))*VLOOKUP(C507,EB!$A$4:'EB'!$D$17,2),C507*EB!$B$17)))/0.05,0)*0.05))</f>
        <v>#REF!</v>
      </c>
      <c r="D508" s="47" t="e">
        <f>IF((ROUND(IF(C507&lt;=0,0,IF(C507&lt;EB!$F$4,C507*EB!$G$3,IF(C507&lt;EB!$F$14,VLOOKUP(C507,EB!$F$4:'EB'!$I$14,4)+(C507-VLOOKUP(C507,EB!$F$4:'EB'!$I$14,1))*VLOOKUP(C507,EB!$F$4:'EB'!$I$14,2),C507*EB!$G$14)))/0.05,0)*0.05)&lt;=25,0,(ROUND(IF(C507&lt;=0,0,IF(C507&lt;EB!$F$4,C507*EB!$G$3,IF(C507&lt;EB!$F$14,VLOOKUP(C507,EB!$F$4:'EB'!$I$14,4)+(C507-VLOOKUP(C507,EB!$F$4:'EB'!$I$14,1))*VLOOKUP(C507,EB!$F$4:'EB'!$I$14,2),C507*EB!$G$14)))/0.05,0)*0.05))</f>
        <v>#REF!</v>
      </c>
      <c r="E508" s="47" t="e">
        <f>IF((ROUND(IF(C507&lt;=0,0,IF(C507&lt;EB!$A$24,C507*EB!$B$23,IF(C507&lt;EB!$A$38,VLOOKUP(C507,EB!$A$24:'EB'!$D$38,4)+(C507-VLOOKUP(C507,EB!$A$24:'EB'!$D$38,1))*VLOOKUP(C507,EB!$A$24:'EB'!$D$38,2),C507*EB!$B$38)))/0.05,0)*0.05)&lt;=25,0,(ROUND(IF(C507&lt;=0,0,IF(C507&lt;EB!$A$24,C507*EB!$B$23,IF(C507&lt;EB!$A$38,VLOOKUP(C507,EB!$A$24:'EB'!$D$38,4)+(C507-VLOOKUP(C507,EB!$A$24:'EB'!$D$38,1))*VLOOKUP(C507,EB!$A$24:'EB'!$D$38,2),C507*EB!$B$38)))/0.05,0)*0.05))</f>
        <v>#REF!</v>
      </c>
      <c r="F508" s="47" t="e">
        <f>IF((ROUND(IF(C507&lt;=0,0,IF(C507&lt;EB!$F$24,C507*EB!$G$23,IF(C507&lt;EB!$F$34,VLOOKUP(C507,EB!$F$24:'EB'!$I$34,4)+(C507-VLOOKUP(C507,EB!$F$24:'EB'!$I$34,1))*VLOOKUP(C507,EB!$F$24:'EB'!$I$34,2),C507*EB!$G$34)))/0.05,0)*0.05)&lt;=25,0,(ROUND(IF(C507&lt;=0,0,IF(C507&lt;EB!$F$24,C507*EB!$G$23,IF(C507&lt;EB!$F$34,VLOOKUP(C507,EB!$F$24:'EB'!$I$34,4)+(C507-VLOOKUP(C507,EB!$F$24:'EB'!$I$34,1))*VLOOKUP(C507,EB!$F$24:'EB'!$I$34,2),C507*EB!$G$34)))/0.05,0)*0.05))</f>
        <v>#REF!</v>
      </c>
      <c r="G508" s="47" t="e">
        <f>IF((ROUND(IF(C507&lt;=0,0,IF(C507&lt;EB!$A$45,C507*EB!$B$44,IF(C507&lt;EB!$A$58,VLOOKUP(C507,EB!$A$45:'EB'!$D$58,4)+(C507-VLOOKUP(C507,EB!$A$45:'EB'!$D$58,1))*VLOOKUP(C507,EB!$A$45:'EB'!$D$58,2),C507*EB!$B$58)))/0.05,0)*0.05)&lt;=25,0,(ROUND(IF(C507&lt;=0,0,IF(C507&lt;EB!$A$45,C507*EB!$B$44,IF(C507&lt;EB!$A$58,VLOOKUP(C507,EB!$A$45:'EB'!$D$58,4)+(C507-VLOOKUP(C507,EB!$A$45:'EB'!$D$58,1))*VLOOKUP(C507,EB!$A$45:'EB'!$D$58,2),C507*EB!$B$58)))/0.05,0)*0.05))</f>
        <v>#REF!</v>
      </c>
      <c r="H508" s="47" t="e">
        <f>IF((ROUND(IF(C507&lt;=0,0,IF(C507&lt;EB!$F$45,C507*EB!$G$44,IF(C507&lt;EB!$F$55,VLOOKUP(C507,EB!$F$45:'EB'!$I$55,4)+(C507-VLOOKUP(C507,EB!$F$45:'EB'!$I$55,1))*VLOOKUP(C507,EB!$F$45:'EB'!$I$55,2),C507*EB!$G$55)))/0.05,0)*0.05)&lt;=25,0,(ROUND(IF(C507&lt;=0,0,IF(C507&lt;EB!$F$45,C507*EB!$G$44,IF(C507&lt;EB!$F$55,VLOOKUP(C507,EB!$F$45:'EB'!$I$55,4)+(C507-VLOOKUP(C507,EB!$F$45:'EB'!$I$55,1))*VLOOKUP(C507,EB!$F$45:'EB'!$I$55,2),C507*EB!$G$55)))/0.05,0)*0.05))</f>
        <v>#REF!</v>
      </c>
      <c r="I508" s="48" t="e">
        <f>IF((ROUND(IF(C507&lt;=0,0,IF(C507&lt;EB!$A$65,C507*EB!$B$64,IF(C507&lt;EB!$A$78,VLOOKUP(C507,EB!$A$65:'EB'!$D$78,4)+(C507-VLOOKUP(C507,EB!$A$65:'EB'!$D$78,1))*VLOOKUP(C507,EB!$A$65:'EB'!$D$78,2),C507*EB!$B$78)))/0.05,0)*0.05)&lt;=25,0,(ROUND(IF(C507&lt;=0,0,IF(C507&lt;EB!$A$65,C507*EB!$B$64,IF(C507&lt;EB!$A$78,VLOOKUP(C507,EB!$A$65:'EB'!$D$78,4)+(C507-VLOOKUP(C507,EB!$A$65:'EB'!$D$78,1))*VLOOKUP(C507,EB!$A$65:'EB'!$D$78,2),C507*EB!$B$78)))/0.05,0)*0.05))</f>
        <v>#REF!</v>
      </c>
      <c r="J508" s="48" t="e">
        <f>IF((ROUND(IF(C507&lt;=0,0,IF(C507&lt;EB!$F$65,C507*EB!$G$64,IF(C507&lt;EB!$F$75,VLOOKUP(C507,EB!$F$65:'EB'!$I$75,4)+(C507-VLOOKUP(C507,EB!$F$65:'EB'!$I$75,1))*VLOOKUP(C507,EB!$F$65:'EB'!$I$75,2),C507*EB!$G$75)))/0.05,0)*0.05)&lt;=25,0,(ROUND(IF(C507&lt;=0,0,IF(C507&lt;EB!$F$65,C507*EB!$G$64,IF(C507&lt;EB!$F$75,VLOOKUP(C507,EB!$F$65:'EB'!$I$75,4)+(C507-VLOOKUP(C507,EB!$F$65:'EB'!$I$75,1))*VLOOKUP(C507,EB!$F$65:'EB'!$I$75,2),C507*EB!$G$75)))/0.05,0)*0.05))</f>
        <v>#REF!</v>
      </c>
      <c r="K508" s="49"/>
    </row>
    <row r="509" spans="3:11" ht="14.25">
      <c r="C509" s="50" t="e">
        <f>IF((ROUND(IF(D507&lt;=0,0,IF(D507&lt;EB!$A$4,D507*EB!$B$3,IF(D507&lt;EB!$A$17,VLOOKUP(D507,EB!$A$4:'EB'!$D$17,4)+(D507-VLOOKUP(D507,EB!$A$4:'EB'!$D$17,1))*VLOOKUP(D507,EB!$A$4:'EB'!$D$17,2),D507*EB!$B$17)))/0.05,0)*0.05)&lt;=25,0,(ROUND(IF(D507&lt;=0,0,IF(D507&lt;EB!$A$4,D507*EB!$B$3,IF(D507&lt;EB!$A$17,VLOOKUP(D507,EB!$A$4:'EB'!$D$17,4)+(D507-VLOOKUP(D507,EB!$A$4:'EB'!$D$17,1))*VLOOKUP(D507,EB!$A$4:'EB'!$D$17,2),D507*EB!$B$17)))/0.05,0)*0.05))</f>
        <v>#REF!</v>
      </c>
      <c r="D509" s="50" t="e">
        <f>IF((ROUND(IF(D507&lt;=0,0,IF(D507&lt;EB!$F$4,D507*EB!$G$3,IF(D507&lt;EB!$F$14,VLOOKUP(D507,EB!$F$4:'EB'!$I$14,4)+(D507-VLOOKUP(D507,EB!$F$4:'EB'!$I$14,1))*VLOOKUP(D507,EB!$F$4:'EB'!$I$14,2),D507*EB!$G$14)))/0.05,0)*0.05)&lt;=25,0,(ROUND(IF(D507&lt;=0,0,IF(D507&lt;EB!$F$4,D507*EB!$G$3,IF(D507&lt;EB!$F$14,VLOOKUP(D507,EB!$F$4:'EB'!$I$14,4)+(D507-VLOOKUP(D507,EB!$F$4:'EB'!$I$14,1))*VLOOKUP(D507,EB!$F$4:'EB'!$I$14,2),D507*EB!$G$14)))/0.05,0)*0.05))</f>
        <v>#REF!</v>
      </c>
      <c r="E509" s="50" t="e">
        <f>IF((ROUND(IF(D507&lt;=0,0,IF(D507&lt;EB!$A$24,D507*EB!$B$23,IF(D507&lt;EB!$A$38,VLOOKUP(D507,EB!$A$24:'EB'!$D$38,4)+(D507-VLOOKUP(D507,EB!$A$24:'EB'!$D$38,1))*VLOOKUP(D507,EB!$A$24:'EB'!$D$38,2),D507*EB!$B$38)))/0.05,0)*0.05)&lt;=25,0,(ROUND(IF(D507&lt;=0,0,IF(D507&lt;EB!$A$24,D507*EB!$B$23,IF(D507&lt;EB!$A$38,VLOOKUP(D507,EB!$A$24:'EB'!$D$38,4)+(D507-VLOOKUP(D507,EB!$A$24:'EB'!$D$38,1))*VLOOKUP(D507,EB!$A$24:'EB'!$D$38,2),D507*EB!$B$38)))/0.05,0)*0.05))</f>
        <v>#REF!</v>
      </c>
      <c r="F509" s="50" t="e">
        <f>IF((ROUND(IF(D507&lt;=0,0,IF(D507&lt;EB!$F$24,D507*EB!$G$23,IF(D507&lt;EB!$F$34,VLOOKUP(D507,EB!$F$24:'EB'!$I$34,4)+(D507-VLOOKUP(D507,EB!$F$24:'EB'!$I$34,1))*VLOOKUP(D507,EB!$F$24:'EB'!$I$34,2),D507*EB!$G$34)))/0.05,0)*0.05)&lt;=25,0,(ROUND(IF(D507&lt;=0,0,IF(D507&lt;EB!$F$24,D507*EB!$G$23,IF(D507&lt;EB!$F$34,VLOOKUP(D507,EB!$F$24:'EB'!$I$34,4)+(D507-VLOOKUP(D507,EB!$F$24:'EB'!$I$34,1))*VLOOKUP(D507,EB!$F$24:'EB'!$I$34,2),D507*EB!$G$34)))/0.05,0)*0.05))</f>
        <v>#REF!</v>
      </c>
      <c r="G509" s="50" t="e">
        <f>IF((ROUND(IF(D507&lt;=0,0,IF(D507&lt;EB!$A$45,D507*EB!$B$44,IF(D507&lt;EB!$A$58,VLOOKUP(D507,EB!$A$45:'EB'!$D$58,4)+(D507-VLOOKUP(D507,EB!$A$45:'EB'!$D$58,1))*VLOOKUP(D507,EB!$A$45:'EB'!$D$58,2),D507*EB!$B$58)))/0.05,0)*0.05)&lt;=25,0,(ROUND(IF(D507&lt;=0,0,IF(D507&lt;EB!$A$45,D507*EB!$B$44,IF(D507&lt;EB!$A$58,VLOOKUP(D507,EB!$A$45:'EB'!$D$58,4)+(D507-VLOOKUP(D507,EB!$A$45:'EB'!$D$58,1))*VLOOKUP(D507,EB!$A$45:'EB'!$D$58,2),D507*EB!$B$58)))/0.05,0)*0.05))</f>
        <v>#REF!</v>
      </c>
      <c r="H509" s="50" t="e">
        <f>IF((ROUND(IF(D507&lt;=0,0,IF(D507&lt;EB!$F$45,D507*EB!$G$44,IF(D507&lt;EB!$F$55,VLOOKUP(D507,EB!$F$45:'EB'!$I$55,4)+(D507-VLOOKUP(D507,EB!$F$45:'EB'!$I$55,1))*VLOOKUP(D507,EB!$F$45:'EB'!$I$55,2),D507*EB!$G$55)))/0.05,0)*0.05)&lt;=25,0,(ROUND(IF(D507&lt;=0,0,IF(D507&lt;EB!$F$45,D507*EB!$G$44,IF(D507&lt;EB!$F$55,VLOOKUP(D507,EB!$F$45:'EB'!$I$55,4)+(D507-VLOOKUP(D507,EB!$F$45:'EB'!$I$55,1))*VLOOKUP(D507,EB!$F$45:'EB'!$I$55,2),D507*EB!$G$55)))/0.05,0)*0.05))</f>
        <v>#REF!</v>
      </c>
      <c r="I509" s="51" t="e">
        <f>IF((ROUND(IF(D507&lt;=0,0,IF(D507&lt;EB!$A$65,D507*EB!$B$64,IF(D507&lt;EB!$A$78,VLOOKUP(D507,EB!$A$65:'EB'!$D$78,4)+(D507-VLOOKUP(D507,EB!$A$65:'EB'!$D$78,1))*VLOOKUP(D507,EB!$A$65:'EB'!$D$78,2),D507*EB!$B$78)))/0.05,0)*0.05)&lt;=25,0,(ROUND(IF(D507&lt;=0,0,IF(D507&lt;EB!$A$65,D507*EB!$B$64,IF(D507&lt;EB!$A$78,VLOOKUP(D507,EB!$A$65:'EB'!$D$78,4)+(D507-VLOOKUP(D507,EB!$A$65:'EB'!$D$78,1))*VLOOKUP(D507,EB!$A$65:'EB'!$D$78,2),D507*EB!$B$78)))/0.05,0)*0.05))</f>
        <v>#REF!</v>
      </c>
      <c r="J509" s="51" t="e">
        <f>IF((ROUND(IF(D507&lt;=0,0,IF(D507&lt;EB!$F$65,D507*EB!$G$64,IF(D507&lt;EB!$F$75,VLOOKUP(D507,EB!$F$65:'EB'!$I$75,4)+(D507-VLOOKUP(D507,EB!$F$65:'EB'!$I$75,1))*VLOOKUP(D507,EB!$F$65:'EB'!$I$75,2),D507*EB!$G$75)))/0.05,0)*0.05)&lt;=25,0,(ROUND(IF(D507&lt;=0,0,IF(D507&lt;EB!$F$65,D507*EB!$G$64,IF(D507&lt;EB!$F$75,VLOOKUP(D507,EB!$F$65:'EB'!$I$75,4)+(D507-VLOOKUP(D507,EB!$F$65:'EB'!$I$75,1))*VLOOKUP(D507,EB!$F$65:'EB'!$I$75,2),D507*EB!$G$75)))/0.05,0)*0.05))</f>
        <v>#REF!</v>
      </c>
      <c r="K509" s="46"/>
    </row>
    <row r="510" spans="3:11" ht="14.25">
      <c r="C510" s="52" t="e">
        <f>ROUNDDOWN(#REF!/100,0)*100</f>
        <v>#REF!</v>
      </c>
      <c r="D510" s="53" t="e">
        <f>ROUNDDOWN(#REF!/100,0)*100</f>
        <v>#REF!</v>
      </c>
      <c r="I510" s="49"/>
      <c r="J510" s="49"/>
      <c r="K510" s="49"/>
    </row>
    <row r="511" spans="3:11" ht="14.25">
      <c r="C511" s="54" t="e">
        <f>IF((ROUND(IF(C510&lt;=0,0,IF(C510&lt;EB!$A$4,C510*EB!$B$3,IF(C510&lt;EB!$A$17,VLOOKUP(C510,EB!$A$4:'EB'!$D$17,4)+(C510-VLOOKUP(C510,EB!$A$4:'EB'!$D$17,1))*VLOOKUP(C510,EB!$A$4:'EB'!$D$17,2),C510*EB!$B$17)))/0.05,0)*0.05)&lt;=25,0,(ROUND(IF(C510&lt;=0,0,IF(C510&lt;EB!$A$4,C510*EB!$B$3,IF(C510&lt;EB!$A$17,VLOOKUP(C510,EB!$A$4:'EB'!$D$17,4)+(C510-VLOOKUP(C510,EB!$A$4:'EB'!$D$17,1))*VLOOKUP(C510,EB!$A$4:'EB'!$D$17,2),C510*EB!$B$17)))/0.05,0)*0.05))</f>
        <v>#REF!</v>
      </c>
      <c r="D511" s="54" t="e">
        <f>IF((ROUND(IF(C510&lt;=0,0,IF(C510&lt;EB!$F$4,C510*EB!$G$3,IF(C510&lt;EB!$F$14,VLOOKUP(C510,EB!$F$4:'EB'!$I$14,4)+(C510-VLOOKUP(C510,EB!$F$4:'EB'!$I$14,1))*VLOOKUP(C510,EB!$F$4:'EB'!$I$14,2),C510*EB!$G$14)))/0.05,0)*0.05)&lt;=25,0,(ROUND(IF(C510&lt;=0,0,IF(C510&lt;EB!$F$4,C510*EB!$G$3,IF(C510&lt;EB!$F$14,VLOOKUP(C510,EB!$F$4:'EB'!$I$14,4)+(C510-VLOOKUP(C510,EB!$F$4:'EB'!$I$14,1))*VLOOKUP(C510,EB!$F$4:'EB'!$I$14,2),C510*EB!$G$14)))/0.05,0)*0.05))</f>
        <v>#REF!</v>
      </c>
      <c r="E511" s="54" t="e">
        <f>IF((ROUND(IF(C510&lt;=0,0,IF(C510&lt;EB!$A$24,C510*EB!$B$23,IF(C510&lt;EB!$A$38,VLOOKUP(C510,EB!$A$24:'EB'!$D$38,4)+(C510-VLOOKUP(C510,EB!$A$24:'EB'!$D$38,1))*VLOOKUP(C510,EB!$A$24:'EB'!$D$38,2),C510*EB!$B$38)))/0.05,0)*0.05)&lt;=25,0,(ROUND(IF(C510&lt;=0,0,IF(C510&lt;EB!$A$24,C510*EB!$B$23,IF(C510&lt;EB!$A$38,VLOOKUP(C510,EB!$A$24:'EB'!$D$38,4)+(C510-VLOOKUP(C510,EB!$A$24:'EB'!$D$38,1))*VLOOKUP(C510,EB!$A$24:'EB'!$D$38,2),C510*EB!$B$38)))/0.05,0)*0.05))</f>
        <v>#REF!</v>
      </c>
      <c r="F511" s="54" t="e">
        <f>IF((ROUND(IF(C510&lt;=0,0,IF(C510&lt;EB!$F$24,C510*EB!$G$23,IF(C510&lt;EB!$F$34,VLOOKUP(C510,EB!$F$24:'EB'!$I$34,4)+(C510-VLOOKUP(C510,EB!$F$24:'EB'!$I$34,1))*VLOOKUP(C510,EB!$F$24:'EB'!$I$34,2),C510*EB!$G$34)))/0.05,0)*0.05)&lt;=25,0,(ROUND(IF(C510&lt;=0,0,IF(C510&lt;EB!$F$24,C510*EB!$G$23,IF(C510&lt;EB!$F$34,VLOOKUP(C510,EB!$F$24:'EB'!$I$34,4)+(C510-VLOOKUP(C510,EB!$F$24:'EB'!$I$34,1))*VLOOKUP(C510,EB!$F$24:'EB'!$I$34,2),C510*EB!$G$34)))/0.05,0)*0.05))</f>
        <v>#REF!</v>
      </c>
      <c r="G511" s="54" t="e">
        <f>IF((ROUND(IF(C510&lt;=0,0,IF(C510&lt;EB!$A$45,C510*EB!$B$44,IF(C510&lt;EB!$A$58,VLOOKUP(C510,EB!$A$45:'EB'!$D$58,4)+(C510-VLOOKUP(C510,EB!$A$45:'EB'!$D$58,1))*VLOOKUP(C510,EB!$A$45:'EB'!$D$58,2),C510*EB!$B$58)))/0.05,0)*0.05)&lt;=25,0,(ROUND(IF(C510&lt;=0,0,IF(C510&lt;EB!$A$45,C510*EB!$B$44,IF(C510&lt;EB!$A$58,VLOOKUP(C510,EB!$A$45:'EB'!$D$58,4)+(C510-VLOOKUP(C510,EB!$A$45:'EB'!$D$58,1))*VLOOKUP(C510,EB!$A$45:'EB'!$D$58,2),C510*EB!$B$58)))/0.05,0)*0.05))</f>
        <v>#REF!</v>
      </c>
      <c r="H511" s="54" t="e">
        <f>IF((ROUND(IF(C510&lt;=0,0,IF(C510&lt;EB!$F$45,C510*EB!$G$44,IF(C510&lt;EB!$F$55,VLOOKUP(C510,EB!$F$45:'EB'!$I$55,4)+(C510-VLOOKUP(C510,EB!$F$45:'EB'!$I$55,1))*VLOOKUP(C510,EB!$F$45:'EB'!$I$55,2),C510*EB!$G$55)))/0.05,0)*0.05)&lt;=25,0,(ROUND(IF(C510&lt;=0,0,IF(C510&lt;EB!$F$45,C510*EB!$G$44,IF(C510&lt;EB!$F$55,VLOOKUP(C510,EB!$F$45:'EB'!$I$55,4)+(C510-VLOOKUP(C510,EB!$F$45:'EB'!$I$55,1))*VLOOKUP(C510,EB!$F$45:'EB'!$I$55,2),C510*EB!$G$55)))/0.05,0)*0.05))</f>
        <v>#REF!</v>
      </c>
      <c r="I511" s="55" t="e">
        <f>IF((ROUND(IF(C510&lt;=0,0,IF(C510&lt;EB!$A$65,C510*EB!$B$64,IF(C510&lt;EB!$A$78,VLOOKUP(C510,EB!$A$65:'EB'!$D$78,4)+(C510-VLOOKUP(C510,EB!$A$65:'EB'!$D$78,1))*VLOOKUP(C510,EB!$A$65:'EB'!$D$78,2),C510*EB!$B$78)))/0.05,0)*0.05)&lt;=25,0,(ROUND(IF(C510&lt;=0,0,IF(C510&lt;EB!$A$65,C510*EB!$B$64,IF(C510&lt;EB!$A$78,VLOOKUP(C510,EB!$A$65:'EB'!$D$78,4)+(C510-VLOOKUP(C510,EB!$A$65:'EB'!$D$78,1))*VLOOKUP(C510,EB!$A$65:'EB'!$D$78,2),C510*EB!$B$78)))/0.05,0)*0.05))</f>
        <v>#REF!</v>
      </c>
      <c r="J511" s="55" t="e">
        <f>IF((ROUND(IF(C510&lt;=0,0,IF(C510&lt;EB!$F$65,C510*EB!$G$64,IF(C510&lt;EB!$F$75,VLOOKUP(C510,EB!$F$65:'EB'!$I$75,4)+(C510-VLOOKUP(C510,EB!$F$65:'EB'!$I$75,1))*VLOOKUP(C510,EB!$F$65:'EB'!$I$75,2),C510*EB!$G$75)))/0.05,0)*0.05)&lt;=25,0,(ROUND(IF(C510&lt;=0,0,IF(C510&lt;EB!$F$65,C510*EB!$G$64,IF(C510&lt;EB!$F$75,VLOOKUP(C510,EB!$F$65:'EB'!$I$75,4)+(C510-VLOOKUP(C510,EB!$F$65:'EB'!$I$75,1))*VLOOKUP(C510,EB!$F$65:'EB'!$I$75,2),C510*EB!$G$75)))/0.05,0)*0.05))</f>
        <v>#REF!</v>
      </c>
      <c r="K511" s="46"/>
    </row>
    <row r="512" spans="3:11" ht="14.25">
      <c r="C512" s="56" t="e">
        <f>IF((ROUND(IF(D510&lt;=0,0,IF(D510&lt;EB!$A$4,D510*EB!$B$3,IF(D510&lt;EB!$A$17,VLOOKUP(D510,EB!$A$4:'EB'!$D$17,4)+(D510-VLOOKUP(D510,EB!$A$4:'EB'!$D$17,1))*VLOOKUP(D510,EB!$A$4:'EB'!$D$17,2),D510*EB!$B$17)))/0.05,0)*0.05)&lt;=25,0,(ROUND(IF(D510&lt;=0,0,IF(D510&lt;EB!$A$4,D510*EB!$B$3,IF(D510&lt;EB!$A$17,VLOOKUP(D510,EB!$A$4:'EB'!$D$17,4)+(D510-VLOOKUP(D510,EB!$A$4:'EB'!$D$17,1))*VLOOKUP(D510,EB!$A$4:'EB'!$D$17,2),$D510*EB!$B$17)))/0.05,0)*0.05))</f>
        <v>#REF!</v>
      </c>
      <c r="D512" s="56" t="e">
        <f>IF((ROUND(IF(D510&lt;=0,0,IF(D510&lt;EB!$F$4,D510*EB!$G$3,IF(D510&lt;EB!$F$14,VLOOKUP(D510,EB!$F$4:'EB'!$I$14,4)+(D510-VLOOKUP(D510,EB!$F$4:'EB'!$I$14,1))*VLOOKUP(D510,EB!$F$4:'EB'!$I$14,2),D510*EB!$G$14)))/0.05,0)*0.05)&lt;=25,0,(ROUND(IF(D510&lt;=0,0,IF(D510&lt;EB!$F$4,D510*EB!$G$3,IF(D510&lt;EB!$F$14,VLOOKUP(D510,EB!$F$4:'EB'!$I$14,4)+(D510-VLOOKUP(D510,EB!$F$4:'EB'!$I$14,1))*VLOOKUP(D510,EB!$F$4:'EB'!$I$14,2),D510*EB!$G$14)))/0.05,0)*0.05))</f>
        <v>#REF!</v>
      </c>
      <c r="E512" s="56" t="e">
        <f>IF((ROUND(IF(D510&lt;=0,0,IF(D510&lt;EB!$A$24,D510*EB!$B$23,IF(D510&lt;EB!$A$38,VLOOKUP(D510,EB!$A$24:'EB'!$D$38,4)+(D510-VLOOKUP(D510,EB!$A$24:'EB'!$D$38,1))*VLOOKUP(D510,EB!$A$24:'EB'!$D$38,2),D510*EB!$B$38)))/0.05,0)*0.05)&lt;=25,0,(ROUND(IF(D510&lt;=0,0,IF(D510&lt;EB!$A$24,D510*EB!$B$23,IF(D510&lt;EB!$A$38,VLOOKUP(D510,EB!$A$24:'EB'!$D$38,4)+(D510-VLOOKUP(D510,EB!$A$24:'EB'!$D$38,1))*VLOOKUP(D510,EB!$A$24:'EB'!$D$38,2),D510*EB!$B$38)))/0.05,0)*0.05))</f>
        <v>#REF!</v>
      </c>
      <c r="F512" s="56" t="e">
        <f>IF((ROUND(IF(D510&lt;=0,0,IF(D510&lt;EB!$F$24,D510*EB!$G$23,IF(D510&lt;EB!$F$34,VLOOKUP(D510,EB!$F$24:'EB'!$I$34,4)+(D510-VLOOKUP(D510,EB!$F$24:'EB'!$I$34,1))*VLOOKUP(D510,EB!$F$24:'EB'!$I$34,2),D510*EB!$G$34)))/0.05,0)*0.05)&lt;=25,0,(ROUND(IF(D510&lt;=0,0,IF(D510&lt;EB!$F$24,D510*EB!$G$23,IF(D510&lt;EB!$F$34,VLOOKUP(D510,EB!$F$24:'EB'!$I$34,4)+(D510-VLOOKUP(D510,EB!$F$24:'EB'!$I$34,1))*VLOOKUP(D510,EB!$F$24:'EB'!$I$34,2),D510*EB!$G$34)))/0.05,0)*0.05))</f>
        <v>#REF!</v>
      </c>
      <c r="G512" s="56" t="e">
        <f>IF((ROUND(IF(D510&lt;=0,0,IF(D510&lt;EB!$A$45,D510*EB!$B$44,IF(D510&lt;EB!$A$58,VLOOKUP(D510,EB!$A$45:'EB'!$D$58,4)+(D510-VLOOKUP(D510,EB!$A$45:'EB'!$D$58,1))*VLOOKUP(D510,EB!$A$45:'EB'!$D$58,2),D510*EB!$B$58)))/0.05,0)*0.05)&lt;=25,0,(ROUND(IF(D510&lt;=0,0,IF(D510&lt;EB!$A$45,D510*EB!$B$44,IF(D510&lt;EB!$A$58,VLOOKUP(D510,EB!$A$45:'EB'!$D$58,4)+(D510-VLOOKUP(D510,EB!$A$45:'EB'!$D$58,1))*VLOOKUP(D510,EB!$A$45:'EB'!$D$58,2),D510*EB!$B$58)))/0.05,0)*0.05))</f>
        <v>#REF!</v>
      </c>
      <c r="H512" s="56" t="e">
        <f>IF((ROUND(IF(D510&lt;=0,0,IF(D510&lt;EB!$F$45,D510*EB!$G$44,IF(D510&lt;EB!$F$55,VLOOKUP(D510,EB!$F$45:'EB'!$I$55,4)+(D510-VLOOKUP(D510,EB!$F$45:'EB'!$I$55,1))*VLOOKUP(D510,EB!$F$45:'EB'!$I$55,2),D510*EB!$G$55)))/0.05,0)*0.05)&lt;=25,0,(ROUND(IF(D510&lt;=0,0,IF(D510&lt;EB!$F$45,D510*EB!$G$44,IF(D510&lt;EB!$F$55,VLOOKUP(D510,EB!$F$45:'EB'!$I$55,4)+(D510-VLOOKUP(D510,EB!$F$45:'EB'!$I$55,1))*VLOOKUP(D510,EB!$F$45:'EB'!$I$55,2),D510*EB!$G$55)))/0.05,0)*0.05))</f>
        <v>#REF!</v>
      </c>
      <c r="I512" s="57" t="e">
        <f>IF((ROUND(IF(D510&lt;=0,0,IF(D510&lt;EB!$A$65,D510*EB!$B$64,IF(D510&lt;EB!$A$78,VLOOKUP(D510,EB!$A$65:'EB'!$D$78,4)+(D510-VLOOKUP(D510,EB!$A$65:'EB'!$D$78,1))*VLOOKUP(D510,EB!$A$65:'EB'!$D$78,2),D510*EB!$B$78)))/0.05,0)*0.05)&lt;=25,0,(ROUND(IF(D510&lt;=0,0,IF(D510&lt;EB!$A$65,D510*EB!$B$64,IF(D510&lt;EB!$A$78,VLOOKUP(D510,EB!$A$65:'EB'!$D$78,4)+(D510-VLOOKUP(D510,EB!$A$65:'EB'!$D$78,1))*VLOOKUP(D510,EB!$A$65:'EB'!$D$78,2),D510*EB!$B$78)))/0.05,0)*0.05))</f>
        <v>#REF!</v>
      </c>
      <c r="J512" s="57" t="e">
        <f>IF((ROUND(IF(D510&lt;=0,0,IF(D510&lt;EB!$F$65,D510*EB!$G$64,IF(D510&lt;EB!$F$75,VLOOKUP(D510,EB!$F$65:'EB'!$I$75,4)+(D510-VLOOKUP(D510,EB!$F$65:'EB'!$I$75,1))*VLOOKUP(D510,EB!$F$65:'EB'!$I$75,2),D510*EB!$G$75)))/0.05,0)*0.05)&lt;=25,0,(ROUND(IF(D510&lt;=0,0,IF(D510&lt;EB!$F$65,D510*EB!$G$64,IF(D510&lt;EB!$F$75,VLOOKUP(D510,EB!$F$65:'EB'!$I$75,4)+(D510-VLOOKUP(D510,EB!$F$65:'EB'!$I$75,1))*VLOOKUP(D510,EB!$F$65:'EB'!$I$75,2),D510*EB!$G$75)))/0.05,0)*0.05))</f>
        <v>#REF!</v>
      </c>
      <c r="K512" s="46"/>
    </row>
    <row r="513" spans="3:21" ht="14.25">
      <c r="C513" s="58"/>
      <c r="D513" s="45"/>
      <c r="E513" s="45"/>
      <c r="F513" s="45"/>
      <c r="G513" s="45"/>
      <c r="H513" s="45"/>
      <c r="I513" s="46"/>
      <c r="J513" s="46"/>
      <c r="K513" s="46"/>
    </row>
    <row r="514" spans="3:21">
      <c r="C514" s="59"/>
      <c r="D514" s="60"/>
      <c r="E514" s="61"/>
      <c r="F514" s="60"/>
      <c r="G514" s="61"/>
      <c r="H514" s="62"/>
      <c r="I514" s="62"/>
      <c r="J514" s="63"/>
      <c r="K514" s="64" t="e">
        <f>SUM(K516:K541)</f>
        <v>#REF!</v>
      </c>
      <c r="M514" s="59"/>
      <c r="N514" s="60"/>
      <c r="O514" s="61"/>
      <c r="P514" s="60"/>
      <c r="Q514" s="61"/>
      <c r="R514" s="62"/>
      <c r="S514" s="62"/>
      <c r="T514" s="63"/>
      <c r="U514" s="64" t="e">
        <f>SUM(U516:U541)</f>
        <v>#REF!</v>
      </c>
    </row>
    <row r="515" spans="3:21">
      <c r="C515" s="65"/>
      <c r="D515" s="66"/>
      <c r="E515" s="67"/>
      <c r="F515" s="66"/>
      <c r="G515" s="67"/>
      <c r="H515" s="68"/>
      <c r="I515" s="68"/>
      <c r="J515" s="69"/>
      <c r="K515" s="70"/>
      <c r="M515" s="65"/>
      <c r="N515" s="66"/>
      <c r="O515" s="67"/>
      <c r="P515" s="66"/>
      <c r="Q515" s="67"/>
      <c r="R515" s="68"/>
      <c r="S515" s="68"/>
      <c r="T515" s="69"/>
      <c r="U515" s="70"/>
    </row>
    <row r="516" spans="3:21">
      <c r="C516" s="65">
        <v>1995</v>
      </c>
      <c r="D516" s="66" t="e">
        <f>IF(#REF!&lt;34700,34700,IF(#REF!&gt;35064,0,#REF!))</f>
        <v>#REF!</v>
      </c>
      <c r="E516" s="67" t="e">
        <f t="shared" ref="E516:E541" si="64">D516</f>
        <v>#REF!</v>
      </c>
      <c r="F516" s="66" t="e">
        <f>IF(#REF!&gt;35064,35064,IF(#REF!&lt;34700,0,#REF!))</f>
        <v>#REF!</v>
      </c>
      <c r="G516" s="67" t="e">
        <f t="shared" ref="G516:G541" si="65">F516</f>
        <v>#REF!</v>
      </c>
      <c r="H516" s="68" t="e">
        <f t="shared" ref="H516:H541" si="66">DAYS360(E516,G516+1,FALSE)</f>
        <v>#REF!</v>
      </c>
      <c r="I516" s="68" t="e">
        <f t="shared" ref="I516:I541" si="67">IF(H516&lt;1,0,IF(H516&gt;360,0,H516))</f>
        <v>#REF!</v>
      </c>
      <c r="J516" s="69">
        <v>0.05</v>
      </c>
      <c r="K516" s="70" t="e">
        <f>ROUND((((#REF!*J516)/360)*I516)/0.05,0)*0.05</f>
        <v>#REF!</v>
      </c>
      <c r="M516" s="65">
        <v>1995</v>
      </c>
      <c r="N516" s="66" t="e">
        <f>IF(#REF!&lt;34700,34700,IF(#REF!&gt;35064,0,#REF!))</f>
        <v>#REF!</v>
      </c>
      <c r="O516" s="67" t="e">
        <f t="shared" ref="O516:O541" si="68">N516</f>
        <v>#REF!</v>
      </c>
      <c r="P516" s="66" t="e">
        <f>IF(#REF!&gt;35064,35064,IF(#REF!&lt;34700,0,#REF!))</f>
        <v>#REF!</v>
      </c>
      <c r="Q516" s="67" t="e">
        <f t="shared" ref="Q516:Q541" si="69">P516</f>
        <v>#REF!</v>
      </c>
      <c r="R516" s="68" t="e">
        <f t="shared" ref="R516:R541" si="70">DAYS360(O516,Q516+1,FALSE)</f>
        <v>#REF!</v>
      </c>
      <c r="S516" s="68" t="e">
        <f t="shared" ref="S516:S541" si="71">IF(R516&lt;1,0,IF(R516&gt;360,0,R516))</f>
        <v>#REF!</v>
      </c>
      <c r="T516" s="69">
        <v>0.05</v>
      </c>
      <c r="U516" s="70" t="e">
        <f>ROUND((((#REF!*T516)/360)*S516)/0.05,0)*0.05</f>
        <v>#REF!</v>
      </c>
    </row>
    <row r="517" spans="3:21">
      <c r="C517" s="65">
        <v>1996</v>
      </c>
      <c r="D517" s="66" t="e">
        <f>IF(#REF!&lt;35065,35065,IF(#REF!&gt;35430,0,#REF!))</f>
        <v>#REF!</v>
      </c>
      <c r="E517" s="67" t="e">
        <f t="shared" si="64"/>
        <v>#REF!</v>
      </c>
      <c r="F517" s="66" t="e">
        <f>IF(#REF!&gt;35430,35430,IF(#REF!&lt;35065,0,#REF!))</f>
        <v>#REF!</v>
      </c>
      <c r="G517" s="67" t="e">
        <f t="shared" si="65"/>
        <v>#REF!</v>
      </c>
      <c r="H517" s="68" t="e">
        <f t="shared" si="66"/>
        <v>#REF!</v>
      </c>
      <c r="I517" s="68" t="e">
        <f t="shared" si="67"/>
        <v>#REF!</v>
      </c>
      <c r="J517" s="69">
        <v>0.05</v>
      </c>
      <c r="K517" s="70" t="e">
        <f>ROUND((((#REF!*J517)/360)*I517)/0.05,0)*0.05</f>
        <v>#REF!</v>
      </c>
      <c r="M517" s="65">
        <v>1996</v>
      </c>
      <c r="N517" s="66" t="e">
        <f>IF(#REF!&lt;35065,35065,IF(#REF!&gt;35430,0,#REF!))</f>
        <v>#REF!</v>
      </c>
      <c r="O517" s="67" t="e">
        <f t="shared" si="68"/>
        <v>#REF!</v>
      </c>
      <c r="P517" s="66" t="e">
        <f>IF(#REF!&gt;35430,35430,IF(#REF!&lt;35065,0,#REF!))</f>
        <v>#REF!</v>
      </c>
      <c r="Q517" s="67" t="e">
        <f t="shared" si="69"/>
        <v>#REF!</v>
      </c>
      <c r="R517" s="68" t="e">
        <f t="shared" si="70"/>
        <v>#REF!</v>
      </c>
      <c r="S517" s="68" t="e">
        <f t="shared" si="71"/>
        <v>#REF!</v>
      </c>
      <c r="T517" s="69">
        <v>0.05</v>
      </c>
      <c r="U517" s="70" t="e">
        <f>ROUND((((#REF!*T517)/360)*S517)/0.05,0)*0.05</f>
        <v>#REF!</v>
      </c>
    </row>
    <row r="518" spans="3:21">
      <c r="C518" s="65">
        <v>1997</v>
      </c>
      <c r="D518" s="66" t="e">
        <f>IF(#REF!&lt;35431,35431,IF(#REF!&gt;35795,0,#REF!))</f>
        <v>#REF!</v>
      </c>
      <c r="E518" s="67" t="e">
        <f t="shared" si="64"/>
        <v>#REF!</v>
      </c>
      <c r="F518" s="66" t="e">
        <f>IF(#REF!&gt;35795,35795,IF(#REF!&lt;35431,0,#REF!))</f>
        <v>#REF!</v>
      </c>
      <c r="G518" s="67" t="e">
        <f t="shared" si="65"/>
        <v>#REF!</v>
      </c>
      <c r="H518" s="68" t="e">
        <f t="shared" si="66"/>
        <v>#REF!</v>
      </c>
      <c r="I518" s="68" t="e">
        <f t="shared" si="67"/>
        <v>#REF!</v>
      </c>
      <c r="J518" s="69">
        <v>0.05</v>
      </c>
      <c r="K518" s="70" t="e">
        <f>ROUND((((#REF!*J518)/360)*I518)/0.05,0)*0.05</f>
        <v>#REF!</v>
      </c>
      <c r="M518" s="65">
        <v>1997</v>
      </c>
      <c r="N518" s="66" t="e">
        <f>IF(#REF!&lt;35431,35431,IF(#REF!&gt;35795,0,#REF!))</f>
        <v>#REF!</v>
      </c>
      <c r="O518" s="67" t="e">
        <f t="shared" si="68"/>
        <v>#REF!</v>
      </c>
      <c r="P518" s="66" t="e">
        <f>IF(#REF!&gt;35795,35795,IF(#REF!&lt;35431,0,#REF!))</f>
        <v>#REF!</v>
      </c>
      <c r="Q518" s="67" t="e">
        <f t="shared" si="69"/>
        <v>#REF!</v>
      </c>
      <c r="R518" s="68" t="e">
        <f t="shared" si="70"/>
        <v>#REF!</v>
      </c>
      <c r="S518" s="68" t="e">
        <f t="shared" si="71"/>
        <v>#REF!</v>
      </c>
      <c r="T518" s="69">
        <v>0.05</v>
      </c>
      <c r="U518" s="70" t="e">
        <f>ROUND((((#REF!*T518)/360)*S518)/0.05,0)*0.05</f>
        <v>#REF!</v>
      </c>
    </row>
    <row r="519" spans="3:21">
      <c r="C519" s="65">
        <v>1998</v>
      </c>
      <c r="D519" s="66" t="e">
        <f>IF(#REF!&lt;35796,35796,IF(#REF!&gt;36160,0,#REF!))</f>
        <v>#REF!</v>
      </c>
      <c r="E519" s="67" t="e">
        <f t="shared" si="64"/>
        <v>#REF!</v>
      </c>
      <c r="F519" s="66" t="e">
        <f>IF(#REF!&gt;36160,36160,IF(#REF!&lt;35796,0,#REF!))</f>
        <v>#REF!</v>
      </c>
      <c r="G519" s="67" t="e">
        <f t="shared" si="65"/>
        <v>#REF!</v>
      </c>
      <c r="H519" s="68" t="e">
        <f t="shared" si="66"/>
        <v>#REF!</v>
      </c>
      <c r="I519" s="68" t="e">
        <f t="shared" si="67"/>
        <v>#REF!</v>
      </c>
      <c r="J519" s="69">
        <v>0.05</v>
      </c>
      <c r="K519" s="70" t="e">
        <f>ROUND((((#REF!*J519)/360)*I519)/0.05,0)*0.05</f>
        <v>#REF!</v>
      </c>
      <c r="M519" s="65">
        <v>1998</v>
      </c>
      <c r="N519" s="66" t="e">
        <f>IF(#REF!&lt;35796,35796,IF(#REF!&gt;36160,0,#REF!))</f>
        <v>#REF!</v>
      </c>
      <c r="O519" s="67" t="e">
        <f t="shared" si="68"/>
        <v>#REF!</v>
      </c>
      <c r="P519" s="66" t="e">
        <f>IF(#REF!&gt;36160,36160,IF(#REF!&lt;35796,0,#REF!))</f>
        <v>#REF!</v>
      </c>
      <c r="Q519" s="67" t="e">
        <f t="shared" si="69"/>
        <v>#REF!</v>
      </c>
      <c r="R519" s="68" t="e">
        <f t="shared" si="70"/>
        <v>#REF!</v>
      </c>
      <c r="S519" s="68" t="e">
        <f t="shared" si="71"/>
        <v>#REF!</v>
      </c>
      <c r="T519" s="69">
        <v>0.05</v>
      </c>
      <c r="U519" s="70" t="e">
        <f>ROUND((((#REF!*T519)/360)*S519)/0.05,0)*0.05</f>
        <v>#REF!</v>
      </c>
    </row>
    <row r="520" spans="3:21">
      <c r="C520" s="65">
        <v>1999</v>
      </c>
      <c r="D520" s="66" t="e">
        <f>IF(#REF!&lt;36161,36161,IF(#REF!&gt;36525,0,#REF!))</f>
        <v>#REF!</v>
      </c>
      <c r="E520" s="67" t="e">
        <f t="shared" si="64"/>
        <v>#REF!</v>
      </c>
      <c r="F520" s="66" t="e">
        <f>IF(#REF!&gt;36525,36525,IF(#REF!&lt;36161,0,#REF!))</f>
        <v>#REF!</v>
      </c>
      <c r="G520" s="67" t="e">
        <f t="shared" si="65"/>
        <v>#REF!</v>
      </c>
      <c r="H520" s="68" t="e">
        <f t="shared" si="66"/>
        <v>#REF!</v>
      </c>
      <c r="I520" s="68" t="e">
        <f t="shared" si="67"/>
        <v>#REF!</v>
      </c>
      <c r="J520" s="69">
        <v>0.04</v>
      </c>
      <c r="K520" s="70" t="e">
        <f>ROUND((((#REF!*J520)/360)*I520)/0.05,0)*0.05</f>
        <v>#REF!</v>
      </c>
      <c r="M520" s="65">
        <v>1999</v>
      </c>
      <c r="N520" s="66" t="e">
        <f>IF(#REF!&lt;36161,36161,IF(#REF!&gt;36525,0,#REF!))</f>
        <v>#REF!</v>
      </c>
      <c r="O520" s="67" t="e">
        <f t="shared" si="68"/>
        <v>#REF!</v>
      </c>
      <c r="P520" s="66" t="e">
        <f>IF(#REF!&gt;36525,36525,IF(#REF!&lt;36161,0,#REF!))</f>
        <v>#REF!</v>
      </c>
      <c r="Q520" s="67" t="e">
        <f t="shared" si="69"/>
        <v>#REF!</v>
      </c>
      <c r="R520" s="68" t="e">
        <f t="shared" si="70"/>
        <v>#REF!</v>
      </c>
      <c r="S520" s="68" t="e">
        <f t="shared" si="71"/>
        <v>#REF!</v>
      </c>
      <c r="T520" s="69">
        <v>0.04</v>
      </c>
      <c r="U520" s="70" t="e">
        <f>ROUND((((#REF!*T520)/360)*S520)/0.05,0)*0.05</f>
        <v>#REF!</v>
      </c>
    </row>
    <row r="521" spans="3:21">
      <c r="C521" s="65">
        <v>2000</v>
      </c>
      <c r="D521" s="66" t="e">
        <f>IF(#REF!&lt;36526,36526,IF(#REF!&gt;36891,0,#REF!))</f>
        <v>#REF!</v>
      </c>
      <c r="E521" s="67" t="e">
        <f t="shared" si="64"/>
        <v>#REF!</v>
      </c>
      <c r="F521" s="66" t="e">
        <f>IF(#REF!&gt;36891,36891,IF(#REF!&lt;36526,0,#REF!))</f>
        <v>#REF!</v>
      </c>
      <c r="G521" s="67" t="e">
        <f t="shared" si="65"/>
        <v>#REF!</v>
      </c>
      <c r="H521" s="68" t="e">
        <f t="shared" si="66"/>
        <v>#REF!</v>
      </c>
      <c r="I521" s="68" t="e">
        <f t="shared" si="67"/>
        <v>#REF!</v>
      </c>
      <c r="J521" s="69">
        <v>0.04</v>
      </c>
      <c r="K521" s="70" t="e">
        <f>ROUND((((#REF!*J521)/360)*I521)/0.05,0)*0.05</f>
        <v>#REF!</v>
      </c>
      <c r="M521" s="65">
        <v>2000</v>
      </c>
      <c r="N521" s="66" t="e">
        <f>IF(#REF!&lt;36526,36526,IF(#REF!&gt;36891,0,#REF!))</f>
        <v>#REF!</v>
      </c>
      <c r="O521" s="67" t="e">
        <f t="shared" si="68"/>
        <v>#REF!</v>
      </c>
      <c r="P521" s="66" t="e">
        <f>IF(#REF!&gt;36891,36891,IF(#REF!&lt;36526,0,#REF!))</f>
        <v>#REF!</v>
      </c>
      <c r="Q521" s="67" t="e">
        <f t="shared" si="69"/>
        <v>#REF!</v>
      </c>
      <c r="R521" s="68" t="e">
        <f t="shared" si="70"/>
        <v>#REF!</v>
      </c>
      <c r="S521" s="68" t="e">
        <f t="shared" si="71"/>
        <v>#REF!</v>
      </c>
      <c r="T521" s="69">
        <v>0.04</v>
      </c>
      <c r="U521" s="70" t="e">
        <f>ROUND((((#REF!*T521)/360)*S521)/0.05,0)*0.05</f>
        <v>#REF!</v>
      </c>
    </row>
    <row r="522" spans="3:21">
      <c r="C522" s="65">
        <v>2001</v>
      </c>
      <c r="D522" s="66" t="e">
        <f>IF(#REF!&lt;36892,36892,IF(#REF!&gt;37256,0,#REF!))</f>
        <v>#REF!</v>
      </c>
      <c r="E522" s="67" t="e">
        <f t="shared" si="64"/>
        <v>#REF!</v>
      </c>
      <c r="F522" s="66" t="e">
        <f>IF(#REF!&gt;37256,37256,IF(#REF!&lt;36892,0,#REF!))</f>
        <v>#REF!</v>
      </c>
      <c r="G522" s="67" t="e">
        <f t="shared" si="65"/>
        <v>#REF!</v>
      </c>
      <c r="H522" s="68" t="e">
        <f t="shared" si="66"/>
        <v>#REF!</v>
      </c>
      <c r="I522" s="68" t="e">
        <f t="shared" si="67"/>
        <v>#REF!</v>
      </c>
      <c r="J522" s="69">
        <v>4.4999999999999998E-2</v>
      </c>
      <c r="K522" s="70" t="e">
        <f>ROUND((((#REF!*J522)/360)*I522)/0.05,0)*0.05</f>
        <v>#REF!</v>
      </c>
      <c r="M522" s="65">
        <v>2001</v>
      </c>
      <c r="N522" s="66" t="e">
        <f>IF(#REF!&lt;36892,36892,IF(#REF!&gt;37256,0,#REF!))</f>
        <v>#REF!</v>
      </c>
      <c r="O522" s="67" t="e">
        <f t="shared" si="68"/>
        <v>#REF!</v>
      </c>
      <c r="P522" s="66" t="e">
        <f>IF(#REF!&gt;37256,37256,IF(#REF!&lt;36892,0,#REF!))</f>
        <v>#REF!</v>
      </c>
      <c r="Q522" s="67" t="e">
        <f t="shared" si="69"/>
        <v>#REF!</v>
      </c>
      <c r="R522" s="68" t="e">
        <f t="shared" si="70"/>
        <v>#REF!</v>
      </c>
      <c r="S522" s="68" t="e">
        <f t="shared" si="71"/>
        <v>#REF!</v>
      </c>
      <c r="T522" s="69">
        <v>4.4999999999999998E-2</v>
      </c>
      <c r="U522" s="70" t="e">
        <f>ROUND((((#REF!*T522)/360)*S522)/0.05,0)*0.05</f>
        <v>#REF!</v>
      </c>
    </row>
    <row r="523" spans="3:21">
      <c r="C523" s="65">
        <v>2002</v>
      </c>
      <c r="D523" s="66" t="e">
        <f>IF(#REF!&lt;37257,37257,IF(#REF!&gt;37621,0,#REF!))</f>
        <v>#REF!</v>
      </c>
      <c r="E523" s="67" t="e">
        <f t="shared" si="64"/>
        <v>#REF!</v>
      </c>
      <c r="F523" s="66" t="e">
        <f>IF(#REF!&gt;37621,37621,IF(#REF!&lt;37257,0,#REF!))</f>
        <v>#REF!</v>
      </c>
      <c r="G523" s="67" t="e">
        <f t="shared" si="65"/>
        <v>#REF!</v>
      </c>
      <c r="H523" s="68" t="e">
        <f t="shared" si="66"/>
        <v>#REF!</v>
      </c>
      <c r="I523" s="68" t="e">
        <f t="shared" si="67"/>
        <v>#REF!</v>
      </c>
      <c r="J523" s="69">
        <v>0.04</v>
      </c>
      <c r="K523" s="70" t="e">
        <f>ROUND((((#REF!*J523)/360)*I523)/0.05,0)*0.05</f>
        <v>#REF!</v>
      </c>
      <c r="M523" s="65">
        <v>2002</v>
      </c>
      <c r="N523" s="66" t="e">
        <f>IF(#REF!&lt;37257,37257,IF(#REF!&gt;37621,0,#REF!))</f>
        <v>#REF!</v>
      </c>
      <c r="O523" s="67" t="e">
        <f t="shared" si="68"/>
        <v>#REF!</v>
      </c>
      <c r="P523" s="66" t="e">
        <f>IF(#REF!&gt;37621,37621,IF(#REF!&lt;37257,0,#REF!))</f>
        <v>#REF!</v>
      </c>
      <c r="Q523" s="67" t="e">
        <f t="shared" si="69"/>
        <v>#REF!</v>
      </c>
      <c r="R523" s="68" t="e">
        <f t="shared" si="70"/>
        <v>#REF!</v>
      </c>
      <c r="S523" s="68" t="e">
        <f t="shared" si="71"/>
        <v>#REF!</v>
      </c>
      <c r="T523" s="69">
        <v>0.04</v>
      </c>
      <c r="U523" s="70" t="e">
        <f>ROUND((((#REF!*T523)/360)*S523)/0.05,0)*0.05</f>
        <v>#REF!</v>
      </c>
    </row>
    <row r="524" spans="3:21">
      <c r="C524" s="71">
        <v>2003</v>
      </c>
      <c r="D524" s="66" t="e">
        <f>IF(#REF!&lt;37622,37622,IF(#REF!&gt;37986,0,#REF!))</f>
        <v>#REF!</v>
      </c>
      <c r="E524" s="67" t="e">
        <f t="shared" si="64"/>
        <v>#REF!</v>
      </c>
      <c r="F524" s="66" t="e">
        <f>IF(#REF!&gt;37986,37986,IF(#REF!&lt;37622,0,#REF!))</f>
        <v>#REF!</v>
      </c>
      <c r="G524" s="67" t="e">
        <f t="shared" si="65"/>
        <v>#REF!</v>
      </c>
      <c r="H524" s="68" t="e">
        <f t="shared" si="66"/>
        <v>#REF!</v>
      </c>
      <c r="I524" s="68" t="e">
        <f t="shared" si="67"/>
        <v>#REF!</v>
      </c>
      <c r="J524" s="69">
        <v>0.04</v>
      </c>
      <c r="K524" s="70" t="e">
        <f>ROUND((((#REF!*J524)/360)*I524)/0.05,0)*0.05</f>
        <v>#REF!</v>
      </c>
      <c r="M524" s="71">
        <v>2003</v>
      </c>
      <c r="N524" s="66" t="e">
        <f>IF(#REF!&lt;37622,37622,IF(#REF!&gt;37986,0,#REF!))</f>
        <v>#REF!</v>
      </c>
      <c r="O524" s="67" t="e">
        <f t="shared" si="68"/>
        <v>#REF!</v>
      </c>
      <c r="P524" s="66" t="e">
        <f>IF(#REF!&gt;37986,37986,IF(#REF!&lt;37622,0,#REF!))</f>
        <v>#REF!</v>
      </c>
      <c r="Q524" s="67" t="e">
        <f t="shared" si="69"/>
        <v>#REF!</v>
      </c>
      <c r="R524" s="68" t="e">
        <f t="shared" si="70"/>
        <v>#REF!</v>
      </c>
      <c r="S524" s="68" t="e">
        <f t="shared" si="71"/>
        <v>#REF!</v>
      </c>
      <c r="T524" s="69">
        <v>0.04</v>
      </c>
      <c r="U524" s="70" t="e">
        <f>ROUND((((#REF!*T524)/360)*S524)/0.05,0)*0.05</f>
        <v>#REF!</v>
      </c>
    </row>
    <row r="525" spans="3:21">
      <c r="C525" s="71">
        <v>2004</v>
      </c>
      <c r="D525" s="66" t="e">
        <f>IF(#REF!&lt;37987,37987,IF(#REF!&gt;38352,0,#REF!))</f>
        <v>#REF!</v>
      </c>
      <c r="E525" s="67" t="e">
        <f t="shared" si="64"/>
        <v>#REF!</v>
      </c>
      <c r="F525" s="66" t="e">
        <f>IF(#REF!&gt;38352,38352,IF(#REF!&lt;37987,0,#REF!))</f>
        <v>#REF!</v>
      </c>
      <c r="G525" s="67" t="e">
        <f t="shared" si="65"/>
        <v>#REF!</v>
      </c>
      <c r="H525" s="68" t="e">
        <f t="shared" si="66"/>
        <v>#REF!</v>
      </c>
      <c r="I525" s="68" t="e">
        <f t="shared" si="67"/>
        <v>#REF!</v>
      </c>
      <c r="J525" s="69">
        <v>3.5000000000000003E-2</v>
      </c>
      <c r="K525" s="70" t="e">
        <f>ROUND((((#REF!*J525)/360)*I525)/0.05,0)*0.05</f>
        <v>#REF!</v>
      </c>
      <c r="M525" s="71">
        <v>2004</v>
      </c>
      <c r="N525" s="66" t="e">
        <f>IF(#REF!&lt;37987,37987,IF(#REF!&gt;38352,0,#REF!))</f>
        <v>#REF!</v>
      </c>
      <c r="O525" s="67" t="e">
        <f t="shared" si="68"/>
        <v>#REF!</v>
      </c>
      <c r="P525" s="66" t="e">
        <f>IF(#REF!&gt;38352,38352,IF(#REF!&lt;37987,0,#REF!))</f>
        <v>#REF!</v>
      </c>
      <c r="Q525" s="67" t="e">
        <f t="shared" si="69"/>
        <v>#REF!</v>
      </c>
      <c r="R525" s="68" t="e">
        <f t="shared" si="70"/>
        <v>#REF!</v>
      </c>
      <c r="S525" s="68" t="e">
        <f t="shared" si="71"/>
        <v>#REF!</v>
      </c>
      <c r="T525" s="69">
        <v>3.5000000000000003E-2</v>
      </c>
      <c r="U525" s="70" t="e">
        <f>ROUND((((#REF!*T525)/360)*S525)/0.05,0)*0.05</f>
        <v>#REF!</v>
      </c>
    </row>
    <row r="526" spans="3:21">
      <c r="C526" s="71">
        <v>2005</v>
      </c>
      <c r="D526" s="66" t="e">
        <f>IF(#REF!&lt;38353,38353,IF(#REF!&gt;38717,0,#REF!))</f>
        <v>#REF!</v>
      </c>
      <c r="E526" s="67" t="e">
        <f t="shared" si="64"/>
        <v>#REF!</v>
      </c>
      <c r="F526" s="66" t="e">
        <f>IF(#REF!&gt;38717,38717,IF(#REF!&lt;38353,0,#REF!))</f>
        <v>#REF!</v>
      </c>
      <c r="G526" s="67" t="e">
        <f t="shared" si="65"/>
        <v>#REF!</v>
      </c>
      <c r="H526" s="68" t="e">
        <f t="shared" si="66"/>
        <v>#REF!</v>
      </c>
      <c r="I526" s="68" t="e">
        <f t="shared" si="67"/>
        <v>#REF!</v>
      </c>
      <c r="J526" s="69">
        <v>3.5000000000000003E-2</v>
      </c>
      <c r="K526" s="70" t="e">
        <f>ROUND((((#REF!*J526)/360)*I526)/0.05,0)*0.05</f>
        <v>#REF!</v>
      </c>
      <c r="M526" s="71">
        <v>2005</v>
      </c>
      <c r="N526" s="66" t="e">
        <f>IF(#REF!&lt;38353,38353,IF(#REF!&gt;38717,0,#REF!))</f>
        <v>#REF!</v>
      </c>
      <c r="O526" s="67" t="e">
        <f t="shared" si="68"/>
        <v>#REF!</v>
      </c>
      <c r="P526" s="66" t="e">
        <f>IF(#REF!&gt;38717,38717,IF(#REF!&lt;38353,0,#REF!))</f>
        <v>#REF!</v>
      </c>
      <c r="Q526" s="67" t="e">
        <f t="shared" si="69"/>
        <v>#REF!</v>
      </c>
      <c r="R526" s="68" t="e">
        <f t="shared" si="70"/>
        <v>#REF!</v>
      </c>
      <c r="S526" s="68" t="e">
        <f t="shared" si="71"/>
        <v>#REF!</v>
      </c>
      <c r="T526" s="69">
        <v>3.5000000000000003E-2</v>
      </c>
      <c r="U526" s="70" t="e">
        <f>ROUND((((#REF!*T526)/360)*S526)/0.05,0)*0.05</f>
        <v>#REF!</v>
      </c>
    </row>
    <row r="527" spans="3:21">
      <c r="C527" s="71">
        <v>2006</v>
      </c>
      <c r="D527" s="66" t="e">
        <f>IF(#REF!&lt;38718,38718,IF(#REF!&gt;39082,0,#REF!))</f>
        <v>#REF!</v>
      </c>
      <c r="E527" s="67" t="e">
        <f t="shared" si="64"/>
        <v>#REF!</v>
      </c>
      <c r="F527" s="66" t="e">
        <f>IF(#REF!&gt;39082,39082,IF(#REF!&lt;38718,0,#REF!))</f>
        <v>#REF!</v>
      </c>
      <c r="G527" s="67" t="e">
        <f t="shared" si="65"/>
        <v>#REF!</v>
      </c>
      <c r="H527" s="68" t="e">
        <f t="shared" si="66"/>
        <v>#REF!</v>
      </c>
      <c r="I527" s="68" t="e">
        <f t="shared" si="67"/>
        <v>#REF!</v>
      </c>
      <c r="J527" s="69">
        <v>3.5000000000000003E-2</v>
      </c>
      <c r="K527" s="70" t="e">
        <f>ROUND((((#REF!*J527)/360)*I527)/0.05,0)*0.05</f>
        <v>#REF!</v>
      </c>
      <c r="M527" s="71">
        <v>2006</v>
      </c>
      <c r="N527" s="66" t="e">
        <f>IF(#REF!&lt;38718,38718,IF(#REF!&gt;39082,0,#REF!))</f>
        <v>#REF!</v>
      </c>
      <c r="O527" s="67" t="e">
        <f t="shared" si="68"/>
        <v>#REF!</v>
      </c>
      <c r="P527" s="66" t="e">
        <f>IF(#REF!&gt;39082,39082,IF(#REF!&lt;38718,0,#REF!))</f>
        <v>#REF!</v>
      </c>
      <c r="Q527" s="67" t="e">
        <f t="shared" si="69"/>
        <v>#REF!</v>
      </c>
      <c r="R527" s="68" t="e">
        <f t="shared" si="70"/>
        <v>#REF!</v>
      </c>
      <c r="S527" s="68" t="e">
        <f t="shared" si="71"/>
        <v>#REF!</v>
      </c>
      <c r="T527" s="69">
        <v>3.5000000000000003E-2</v>
      </c>
      <c r="U527" s="70" t="e">
        <f>ROUND((((#REF!*T527)/360)*S527)/0.05,0)*0.05</f>
        <v>#REF!</v>
      </c>
    </row>
    <row r="528" spans="3:21">
      <c r="C528" s="71">
        <v>2007</v>
      </c>
      <c r="D528" s="66" t="e">
        <f>IF(#REF!&lt;39083,39083,IF(#REF!&gt;39447,0,#REF!))</f>
        <v>#REF!</v>
      </c>
      <c r="E528" s="67" t="e">
        <f t="shared" si="64"/>
        <v>#REF!</v>
      </c>
      <c r="F528" s="66" t="e">
        <f>IF(#REF!&gt;39447,39447,IF(#REF!&lt;39083,0,#REF!))</f>
        <v>#REF!</v>
      </c>
      <c r="G528" s="67" t="e">
        <f t="shared" si="65"/>
        <v>#REF!</v>
      </c>
      <c r="H528" s="68" t="e">
        <f t="shared" si="66"/>
        <v>#REF!</v>
      </c>
      <c r="I528" s="68" t="e">
        <f t="shared" si="67"/>
        <v>#REF!</v>
      </c>
      <c r="J528" s="69">
        <v>3.5000000000000003E-2</v>
      </c>
      <c r="K528" s="70" t="e">
        <f>ROUND((((#REF!*J528)/360)*I528)/0.05,0)*0.05</f>
        <v>#REF!</v>
      </c>
      <c r="M528" s="71">
        <v>2007</v>
      </c>
      <c r="N528" s="66" t="e">
        <f>IF(#REF!&lt;39083,39083,IF(#REF!&gt;39447,0,#REF!))</f>
        <v>#REF!</v>
      </c>
      <c r="O528" s="67" t="e">
        <f t="shared" si="68"/>
        <v>#REF!</v>
      </c>
      <c r="P528" s="66" t="e">
        <f>IF(#REF!&gt;39447,39447,IF(#REF!&lt;39083,0,#REF!))</f>
        <v>#REF!</v>
      </c>
      <c r="Q528" s="67" t="e">
        <f t="shared" si="69"/>
        <v>#REF!</v>
      </c>
      <c r="R528" s="68" t="e">
        <f t="shared" si="70"/>
        <v>#REF!</v>
      </c>
      <c r="S528" s="68" t="e">
        <f t="shared" si="71"/>
        <v>#REF!</v>
      </c>
      <c r="T528" s="69">
        <v>3.5000000000000003E-2</v>
      </c>
      <c r="U528" s="70" t="e">
        <f>ROUND((((#REF!*T528)/360)*S528)/0.05,0)*0.05</f>
        <v>#REF!</v>
      </c>
    </row>
    <row r="529" spans="3:21">
      <c r="C529" s="71">
        <v>2008</v>
      </c>
      <c r="D529" s="66" t="e">
        <f>IF(#REF!&lt;39448,39448,IF(#REF!&gt;39813,0,#REF!))</f>
        <v>#REF!</v>
      </c>
      <c r="E529" s="67" t="e">
        <f t="shared" si="64"/>
        <v>#REF!</v>
      </c>
      <c r="F529" s="66" t="e">
        <f>IF(#REF!&gt;39813,39813,IF(#REF!&lt;39448,0,#REF!))</f>
        <v>#REF!</v>
      </c>
      <c r="G529" s="67" t="e">
        <f t="shared" si="65"/>
        <v>#REF!</v>
      </c>
      <c r="H529" s="68" t="e">
        <f t="shared" si="66"/>
        <v>#REF!</v>
      </c>
      <c r="I529" s="68" t="e">
        <f t="shared" si="67"/>
        <v>#REF!</v>
      </c>
      <c r="J529" s="69">
        <v>0.04</v>
      </c>
      <c r="K529" s="70" t="e">
        <f>ROUND((((#REF!*J529)/360)*I529)/0.05,0)*0.05</f>
        <v>#REF!</v>
      </c>
      <c r="M529" s="71">
        <v>2008</v>
      </c>
      <c r="N529" s="66" t="e">
        <f>IF(#REF!&lt;39448,39448,IF(#REF!&gt;39813,0,#REF!))</f>
        <v>#REF!</v>
      </c>
      <c r="O529" s="67" t="e">
        <f t="shared" si="68"/>
        <v>#REF!</v>
      </c>
      <c r="P529" s="66" t="e">
        <f>IF(#REF!&gt;39813,39813,IF(#REF!&lt;39448,0,#REF!))</f>
        <v>#REF!</v>
      </c>
      <c r="Q529" s="67" t="e">
        <f t="shared" si="69"/>
        <v>#REF!</v>
      </c>
      <c r="R529" s="68" t="e">
        <f t="shared" si="70"/>
        <v>#REF!</v>
      </c>
      <c r="S529" s="68" t="e">
        <f t="shared" si="71"/>
        <v>#REF!</v>
      </c>
      <c r="T529" s="69">
        <v>0.04</v>
      </c>
      <c r="U529" s="70" t="e">
        <f>ROUND((((#REF!*T529)/360)*S529)/0.05,0)*0.05</f>
        <v>#REF!</v>
      </c>
    </row>
    <row r="530" spans="3:21">
      <c r="C530" s="71">
        <v>2009</v>
      </c>
      <c r="D530" s="66" t="e">
        <f>IF(#REF!&lt;39814,39814,IF(#REF!&gt;40178,0,#REF!))</f>
        <v>#REF!</v>
      </c>
      <c r="E530" s="67" t="e">
        <f t="shared" si="64"/>
        <v>#REF!</v>
      </c>
      <c r="F530" s="66" t="e">
        <f>IF(#REF!&gt;40178,40178,IF(#REF!&lt;39814,0,#REF!))</f>
        <v>#REF!</v>
      </c>
      <c r="G530" s="67" t="e">
        <f t="shared" si="65"/>
        <v>#REF!</v>
      </c>
      <c r="H530" s="68" t="e">
        <f t="shared" si="66"/>
        <v>#REF!</v>
      </c>
      <c r="I530" s="68" t="e">
        <f t="shared" si="67"/>
        <v>#REF!</v>
      </c>
      <c r="J530" s="69">
        <v>0.04</v>
      </c>
      <c r="K530" s="70" t="e">
        <f>ROUND((((#REF!*J530)/360)*I530)/0.05,0)*0.05</f>
        <v>#REF!</v>
      </c>
      <c r="M530" s="71">
        <v>2009</v>
      </c>
      <c r="N530" s="66" t="e">
        <f>IF(#REF!&lt;39814,39814,IF(#REF!&gt;40178,0,#REF!))</f>
        <v>#REF!</v>
      </c>
      <c r="O530" s="67" t="e">
        <f t="shared" si="68"/>
        <v>#REF!</v>
      </c>
      <c r="P530" s="66" t="e">
        <f>IF(#REF!&gt;40178,40178,IF(#REF!&lt;39814,0,#REF!))</f>
        <v>#REF!</v>
      </c>
      <c r="Q530" s="67" t="e">
        <f t="shared" si="69"/>
        <v>#REF!</v>
      </c>
      <c r="R530" s="68" t="e">
        <f t="shared" si="70"/>
        <v>#REF!</v>
      </c>
      <c r="S530" s="68" t="e">
        <f t="shared" si="71"/>
        <v>#REF!</v>
      </c>
      <c r="T530" s="69">
        <v>0.04</v>
      </c>
      <c r="U530" s="70" t="e">
        <f>ROUND((((#REF!*T530)/360)*S530)/0.05,0)*0.05</f>
        <v>#REF!</v>
      </c>
    </row>
    <row r="531" spans="3:21">
      <c r="C531" s="71">
        <v>2010</v>
      </c>
      <c r="D531" s="66" t="e">
        <f>IF(#REF!&lt;40179,40179,IF(#REF!&gt;40543,0,#REF!))</f>
        <v>#REF!</v>
      </c>
      <c r="E531" s="67" t="e">
        <f t="shared" si="64"/>
        <v>#REF!</v>
      </c>
      <c r="F531" s="66" t="e">
        <f>IF(#REF!&gt;40543,40543,IF(#REF!&lt;40179,0,#REF!))</f>
        <v>#REF!</v>
      </c>
      <c r="G531" s="67" t="e">
        <f t="shared" si="65"/>
        <v>#REF!</v>
      </c>
      <c r="H531" s="68" t="e">
        <f t="shared" si="66"/>
        <v>#REF!</v>
      </c>
      <c r="I531" s="68" t="e">
        <f t="shared" si="67"/>
        <v>#REF!</v>
      </c>
      <c r="J531" s="69">
        <v>3.5000000000000003E-2</v>
      </c>
      <c r="K531" s="70" t="e">
        <f>ROUND((((#REF!*J531)/360)*I531)/0.05,0)*0.05</f>
        <v>#REF!</v>
      </c>
      <c r="M531" s="71">
        <v>2010</v>
      </c>
      <c r="N531" s="66" t="e">
        <f>IF(#REF!&lt;40179,40179,IF(#REF!&gt;40543,0,#REF!))</f>
        <v>#REF!</v>
      </c>
      <c r="O531" s="67" t="e">
        <f t="shared" si="68"/>
        <v>#REF!</v>
      </c>
      <c r="P531" s="66" t="e">
        <f>IF(#REF!&gt;40543,40543,IF(#REF!&lt;40179,0,#REF!))</f>
        <v>#REF!</v>
      </c>
      <c r="Q531" s="67" t="e">
        <f t="shared" si="69"/>
        <v>#REF!</v>
      </c>
      <c r="R531" s="68" t="e">
        <f t="shared" si="70"/>
        <v>#REF!</v>
      </c>
      <c r="S531" s="68" t="e">
        <f t="shared" si="71"/>
        <v>#REF!</v>
      </c>
      <c r="T531" s="69">
        <v>3.5000000000000003E-2</v>
      </c>
      <c r="U531" s="70" t="e">
        <f>ROUND((((#REF!*T531)/360)*S531)/0.05,0)*0.05</f>
        <v>#REF!</v>
      </c>
    </row>
    <row r="532" spans="3:21">
      <c r="C532" s="71">
        <v>2011</v>
      </c>
      <c r="D532" s="66" t="e">
        <f>IF(#REF!&lt;40544,40544,IF(#REF!&gt;40908,0,#REF!))</f>
        <v>#REF!</v>
      </c>
      <c r="E532" s="67" t="e">
        <f t="shared" si="64"/>
        <v>#REF!</v>
      </c>
      <c r="F532" s="66" t="e">
        <f>IF(#REF!&gt;40908,40908,IF(#REF!&lt;40544,0,#REF!))</f>
        <v>#REF!</v>
      </c>
      <c r="G532" s="67" t="e">
        <f t="shared" si="65"/>
        <v>#REF!</v>
      </c>
      <c r="H532" s="68" t="e">
        <f t="shared" si="66"/>
        <v>#REF!</v>
      </c>
      <c r="I532" s="68" t="e">
        <f t="shared" si="67"/>
        <v>#REF!</v>
      </c>
      <c r="J532" s="69">
        <v>3.5000000000000003E-2</v>
      </c>
      <c r="K532" s="70" t="e">
        <f>ROUND((((#REF!*J532)/360)*I532)/0.05,0)*0.05</f>
        <v>#REF!</v>
      </c>
      <c r="M532" s="71">
        <v>2011</v>
      </c>
      <c r="N532" s="66" t="e">
        <f>IF(#REF!&lt;40544,40544,IF(#REF!&gt;40908,0,#REF!))</f>
        <v>#REF!</v>
      </c>
      <c r="O532" s="67" t="e">
        <f t="shared" si="68"/>
        <v>#REF!</v>
      </c>
      <c r="P532" s="66" t="e">
        <f>IF(#REF!&gt;40908,40908,IF(#REF!&lt;40544,0,#REF!))</f>
        <v>#REF!</v>
      </c>
      <c r="Q532" s="67" t="e">
        <f t="shared" si="69"/>
        <v>#REF!</v>
      </c>
      <c r="R532" s="68" t="e">
        <f t="shared" si="70"/>
        <v>#REF!</v>
      </c>
      <c r="S532" s="68" t="e">
        <f t="shared" si="71"/>
        <v>#REF!</v>
      </c>
      <c r="T532" s="69">
        <v>3.5000000000000003E-2</v>
      </c>
      <c r="U532" s="70" t="e">
        <f>ROUND((((#REF!*T532)/360)*S532)/0.05,0)*0.05</f>
        <v>#REF!</v>
      </c>
    </row>
    <row r="533" spans="3:21">
      <c r="C533" s="71">
        <v>2012</v>
      </c>
      <c r="D533" s="66" t="e">
        <f>IF(#REF!&lt;40909,40909,IF(#REF!&gt;41274,0,#REF!))</f>
        <v>#REF!</v>
      </c>
      <c r="E533" s="67" t="e">
        <f t="shared" si="64"/>
        <v>#REF!</v>
      </c>
      <c r="F533" s="66" t="e">
        <f>IF(#REF!&gt;41274,41274,IF(#REF!&lt;40909,0,#REF!))</f>
        <v>#REF!</v>
      </c>
      <c r="G533" s="67" t="e">
        <f t="shared" si="65"/>
        <v>#REF!</v>
      </c>
      <c r="H533" s="68" t="e">
        <f t="shared" si="66"/>
        <v>#REF!</v>
      </c>
      <c r="I533" s="68" t="e">
        <f t="shared" si="67"/>
        <v>#REF!</v>
      </c>
      <c r="J533" s="69">
        <v>0.03</v>
      </c>
      <c r="K533" s="70" t="e">
        <f>ROUND((((#REF!*J533)/360)*I533)/0.05,0)*0.05</f>
        <v>#REF!</v>
      </c>
      <c r="M533" s="71">
        <v>2012</v>
      </c>
      <c r="N533" s="66" t="e">
        <f>IF(#REF!&lt;40909,40909,IF(#REF!&gt;41274,0,#REF!))</f>
        <v>#REF!</v>
      </c>
      <c r="O533" s="67" t="e">
        <f t="shared" si="68"/>
        <v>#REF!</v>
      </c>
      <c r="P533" s="66" t="e">
        <f>IF(#REF!&gt;41274,41274,IF(#REF!&lt;40909,0,#REF!))</f>
        <v>#REF!</v>
      </c>
      <c r="Q533" s="67" t="e">
        <f t="shared" si="69"/>
        <v>#REF!</v>
      </c>
      <c r="R533" s="68" t="e">
        <f t="shared" si="70"/>
        <v>#REF!</v>
      </c>
      <c r="S533" s="68" t="e">
        <f t="shared" si="71"/>
        <v>#REF!</v>
      </c>
      <c r="T533" s="69">
        <v>0.03</v>
      </c>
      <c r="U533" s="70" t="e">
        <f>ROUND((((#REF!*T533)/360)*S533)/0.05,0)*0.05</f>
        <v>#REF!</v>
      </c>
    </row>
    <row r="534" spans="3:21">
      <c r="C534" s="71">
        <v>2013</v>
      </c>
      <c r="D534" s="66" t="e">
        <f>IF(#REF!&lt;41275,41275,IF(#REF!&gt;41639,0,#REF!))</f>
        <v>#REF!</v>
      </c>
      <c r="E534" s="67" t="e">
        <f t="shared" si="64"/>
        <v>#REF!</v>
      </c>
      <c r="F534" s="66" t="e">
        <f>IF(#REF!&gt;41639,41639,IF(#REF!&lt;41275,0,#REF!))</f>
        <v>#REF!</v>
      </c>
      <c r="G534" s="67" t="e">
        <f t="shared" si="65"/>
        <v>#REF!</v>
      </c>
      <c r="H534" s="68" t="e">
        <f t="shared" si="66"/>
        <v>#REF!</v>
      </c>
      <c r="I534" s="68" t="e">
        <f t="shared" si="67"/>
        <v>#REF!</v>
      </c>
      <c r="J534" s="69">
        <v>0</v>
      </c>
      <c r="K534" s="70" t="e">
        <f>ROUND((((#REF!*J534)/360)*I534)/0.05,0)*0.05</f>
        <v>#REF!</v>
      </c>
      <c r="M534" s="71">
        <v>2013</v>
      </c>
      <c r="N534" s="66" t="e">
        <f>IF(#REF!&lt;41275,41275,IF(#REF!&gt;41639,0,#REF!))</f>
        <v>#REF!</v>
      </c>
      <c r="O534" s="67" t="e">
        <f t="shared" si="68"/>
        <v>#REF!</v>
      </c>
      <c r="P534" s="66" t="e">
        <f>IF(#REF!&gt;41639,41639,IF(#REF!&lt;41275,0,#REF!))</f>
        <v>#REF!</v>
      </c>
      <c r="Q534" s="67" t="e">
        <f t="shared" si="69"/>
        <v>#REF!</v>
      </c>
      <c r="R534" s="68" t="e">
        <f t="shared" si="70"/>
        <v>#REF!</v>
      </c>
      <c r="S534" s="68" t="e">
        <f t="shared" si="71"/>
        <v>#REF!</v>
      </c>
      <c r="T534" s="69">
        <v>0</v>
      </c>
      <c r="U534" s="70" t="e">
        <f>ROUND((((#REF!*T534)/360)*S534)/0.05,0)*0.05</f>
        <v>#REF!</v>
      </c>
    </row>
    <row r="535" spans="3:21">
      <c r="C535" s="71">
        <v>2014</v>
      </c>
      <c r="D535" s="66" t="e">
        <f>IF(#REF!&lt;41640,41640,IF(#REF!&gt;42004,0,#REF!))</f>
        <v>#REF!</v>
      </c>
      <c r="E535" s="67" t="e">
        <f t="shared" si="64"/>
        <v>#REF!</v>
      </c>
      <c r="F535" s="66" t="e">
        <f>IF(#REF!&gt;42004,42004,IF(#REF!&lt;41640,0,#REF!))</f>
        <v>#REF!</v>
      </c>
      <c r="G535" s="67" t="e">
        <f t="shared" si="65"/>
        <v>#REF!</v>
      </c>
      <c r="H535" s="68" t="e">
        <f t="shared" si="66"/>
        <v>#REF!</v>
      </c>
      <c r="I535" s="68" t="e">
        <f t="shared" si="67"/>
        <v>#REF!</v>
      </c>
      <c r="J535" s="69">
        <v>0</v>
      </c>
      <c r="K535" s="70" t="e">
        <f>ROUND((((#REF!*J535)/360)*I535)/0.05,0)*0.05</f>
        <v>#REF!</v>
      </c>
      <c r="M535" s="71">
        <v>2014</v>
      </c>
      <c r="N535" s="66" t="e">
        <f>IF(#REF!&lt;41640,41640,IF(#REF!&gt;42004,0,#REF!))</f>
        <v>#REF!</v>
      </c>
      <c r="O535" s="67" t="e">
        <f t="shared" si="68"/>
        <v>#REF!</v>
      </c>
      <c r="P535" s="66" t="e">
        <f>IF(#REF!&gt;42004,42004,IF(#REF!&lt;41640,0,#REF!))</f>
        <v>#REF!</v>
      </c>
      <c r="Q535" s="67" t="e">
        <f t="shared" si="69"/>
        <v>#REF!</v>
      </c>
      <c r="R535" s="68" t="e">
        <f t="shared" si="70"/>
        <v>#REF!</v>
      </c>
      <c r="S535" s="68" t="e">
        <f t="shared" si="71"/>
        <v>#REF!</v>
      </c>
      <c r="T535" s="69">
        <v>0</v>
      </c>
      <c r="U535" s="70" t="e">
        <f>ROUND((((#REF!*T535)/360)*S535)/0.05,0)*0.05</f>
        <v>#REF!</v>
      </c>
    </row>
    <row r="536" spans="3:21">
      <c r="C536" s="71">
        <v>2015</v>
      </c>
      <c r="D536" s="66" t="e">
        <f>IF(#REF!&lt;42005,42005,IF(#REF!&gt;42369,0,#REF!))</f>
        <v>#REF!</v>
      </c>
      <c r="E536" s="67" t="e">
        <f t="shared" si="64"/>
        <v>#REF!</v>
      </c>
      <c r="F536" s="66" t="e">
        <f>IF(#REF!&gt;42369,42369,IF(#REF!&lt;42005,0,#REF!))</f>
        <v>#REF!</v>
      </c>
      <c r="G536" s="67" t="e">
        <f t="shared" si="65"/>
        <v>#REF!</v>
      </c>
      <c r="H536" s="68" t="e">
        <f t="shared" si="66"/>
        <v>#REF!</v>
      </c>
      <c r="I536" s="68" t="e">
        <f t="shared" si="67"/>
        <v>#REF!</v>
      </c>
      <c r="J536" s="69">
        <v>0</v>
      </c>
      <c r="K536" s="70" t="e">
        <f>ROUND((((#REF!*J536)/360)*I536)/0.05,0)*0.05</f>
        <v>#REF!</v>
      </c>
      <c r="M536" s="71">
        <v>2015</v>
      </c>
      <c r="N536" s="66" t="e">
        <f>IF(#REF!&lt;42005,42005,IF(#REF!&gt;42369,0,#REF!))</f>
        <v>#REF!</v>
      </c>
      <c r="O536" s="67" t="e">
        <f t="shared" si="68"/>
        <v>#REF!</v>
      </c>
      <c r="P536" s="66" t="e">
        <f>IF(#REF!&gt;42369,42369,IF(#REF!&lt;42005,0,#REF!))</f>
        <v>#REF!</v>
      </c>
      <c r="Q536" s="67" t="e">
        <f t="shared" si="69"/>
        <v>#REF!</v>
      </c>
      <c r="R536" s="68" t="e">
        <f t="shared" si="70"/>
        <v>#REF!</v>
      </c>
      <c r="S536" s="68" t="e">
        <f t="shared" si="71"/>
        <v>#REF!</v>
      </c>
      <c r="T536" s="69">
        <v>0</v>
      </c>
      <c r="U536" s="70" t="e">
        <f>ROUND((((#REF!*T536)/360)*S536)/0.05,0)*0.05</f>
        <v>#REF!</v>
      </c>
    </row>
    <row r="537" spans="3:21">
      <c r="C537" s="71">
        <v>2016</v>
      </c>
      <c r="D537" s="66" t="e">
        <f>IF(#REF!&lt;42370,42370,IF(#REF!&gt;42735,0,#REF!))</f>
        <v>#REF!</v>
      </c>
      <c r="E537" s="67" t="e">
        <f t="shared" si="64"/>
        <v>#REF!</v>
      </c>
      <c r="F537" s="66" t="e">
        <f>IF(#REF!&gt;42735,42735,IF(#REF!&lt;42370,0,#REF!))</f>
        <v>#REF!</v>
      </c>
      <c r="G537" s="67" t="e">
        <f t="shared" si="65"/>
        <v>#REF!</v>
      </c>
      <c r="H537" s="68" t="e">
        <f t="shared" si="66"/>
        <v>#REF!</v>
      </c>
      <c r="I537" s="68" t="e">
        <f t="shared" si="67"/>
        <v>#REF!</v>
      </c>
      <c r="J537" s="69">
        <v>0</v>
      </c>
      <c r="K537" s="70" t="e">
        <f>ROUND((((#REF!*J537)/360)*I537)/0.05,0)*0.05</f>
        <v>#REF!</v>
      </c>
      <c r="M537" s="71">
        <v>2016</v>
      </c>
      <c r="N537" s="66" t="e">
        <f>IF(#REF!&lt;42370,42370,IF(#REF!&gt;42735,0,#REF!))</f>
        <v>#REF!</v>
      </c>
      <c r="O537" s="67" t="e">
        <f t="shared" si="68"/>
        <v>#REF!</v>
      </c>
      <c r="P537" s="66" t="e">
        <f>IF(#REF!&gt;42735,42735,IF(#REF!&lt;42370,0,#REF!))</f>
        <v>#REF!</v>
      </c>
      <c r="Q537" s="67" t="e">
        <f t="shared" si="69"/>
        <v>#REF!</v>
      </c>
      <c r="R537" s="68" t="e">
        <f t="shared" si="70"/>
        <v>#REF!</v>
      </c>
      <c r="S537" s="68" t="e">
        <f t="shared" si="71"/>
        <v>#REF!</v>
      </c>
      <c r="T537" s="69">
        <v>0</v>
      </c>
      <c r="U537" s="70" t="e">
        <f>ROUND((((#REF!*T537)/360)*S537)/0.05,0)*0.05</f>
        <v>#REF!</v>
      </c>
    </row>
    <row r="538" spans="3:21">
      <c r="C538" s="71">
        <v>2017</v>
      </c>
      <c r="D538" s="66" t="e">
        <f>IF(#REF!&lt;42736,42736,IF(#REF!&gt;43100,0,#REF!))</f>
        <v>#REF!</v>
      </c>
      <c r="E538" s="67" t="e">
        <f t="shared" si="64"/>
        <v>#REF!</v>
      </c>
      <c r="F538" s="66" t="e">
        <f>IF(#REF!&gt;43100,43100,IF(#REF!&lt;42736,0,#REF!))</f>
        <v>#REF!</v>
      </c>
      <c r="G538" s="67" t="e">
        <f t="shared" si="65"/>
        <v>#REF!</v>
      </c>
      <c r="H538" s="68" t="e">
        <f t="shared" si="66"/>
        <v>#REF!</v>
      </c>
      <c r="I538" s="68" t="e">
        <f t="shared" si="67"/>
        <v>#REF!</v>
      </c>
      <c r="J538" s="69">
        <v>0</v>
      </c>
      <c r="K538" s="70" t="e">
        <f>ROUND((((#REF!*J538)/360)*I538)/0.05,0)*0.05</f>
        <v>#REF!</v>
      </c>
      <c r="M538" s="71">
        <v>2017</v>
      </c>
      <c r="N538" s="66" t="e">
        <f>IF(#REF!&lt;42736,42736,IF(#REF!&gt;43100,0,#REF!))</f>
        <v>#REF!</v>
      </c>
      <c r="O538" s="67" t="e">
        <f t="shared" si="68"/>
        <v>#REF!</v>
      </c>
      <c r="P538" s="66" t="e">
        <f>IF(#REF!&gt;43100,43100,IF(#REF!&lt;42736,0,#REF!))</f>
        <v>#REF!</v>
      </c>
      <c r="Q538" s="67" t="e">
        <f t="shared" si="69"/>
        <v>#REF!</v>
      </c>
      <c r="R538" s="68" t="e">
        <f t="shared" si="70"/>
        <v>#REF!</v>
      </c>
      <c r="S538" s="68" t="e">
        <f t="shared" si="71"/>
        <v>#REF!</v>
      </c>
      <c r="T538" s="69">
        <v>0</v>
      </c>
      <c r="U538" s="70" t="e">
        <f>ROUND((((#REF!*T538)/360)*S538)/0.05,0)*0.05</f>
        <v>#REF!</v>
      </c>
    </row>
    <row r="539" spans="3:21">
      <c r="C539" s="71">
        <v>2018</v>
      </c>
      <c r="D539" s="66" t="e">
        <f>IF(#REF!&lt;43101,43101,IF(#REF!&gt;43465,0,#REF!))</f>
        <v>#REF!</v>
      </c>
      <c r="E539" s="67" t="e">
        <f t="shared" si="64"/>
        <v>#REF!</v>
      </c>
      <c r="F539" s="66" t="e">
        <f>IF(#REF!&gt;43465,43465,IF(#REF!&lt;43101,0,#REF!))</f>
        <v>#REF!</v>
      </c>
      <c r="G539" s="67" t="e">
        <f t="shared" si="65"/>
        <v>#REF!</v>
      </c>
      <c r="H539" s="68" t="e">
        <f t="shared" si="66"/>
        <v>#REF!</v>
      </c>
      <c r="I539" s="68" t="e">
        <f t="shared" si="67"/>
        <v>#REF!</v>
      </c>
      <c r="J539" s="69">
        <v>0</v>
      </c>
      <c r="K539" s="70" t="e">
        <f>ROUND((((#REF!*J539)/360)*I539)/0.05,0)*0.05</f>
        <v>#REF!</v>
      </c>
      <c r="M539" s="71">
        <v>2018</v>
      </c>
      <c r="N539" s="66" t="e">
        <f>IF(#REF!&lt;43101,43101,IF(#REF!&gt;43465,0,#REF!))</f>
        <v>#REF!</v>
      </c>
      <c r="O539" s="67" t="e">
        <f t="shared" si="68"/>
        <v>#REF!</v>
      </c>
      <c r="P539" s="66" t="e">
        <f>IF(#REF!&gt;43465,43465,IF(#REF!&lt;43101,0,#REF!))</f>
        <v>#REF!</v>
      </c>
      <c r="Q539" s="67" t="e">
        <f t="shared" si="69"/>
        <v>#REF!</v>
      </c>
      <c r="R539" s="68" t="e">
        <f t="shared" si="70"/>
        <v>#REF!</v>
      </c>
      <c r="S539" s="68" t="e">
        <f t="shared" si="71"/>
        <v>#REF!</v>
      </c>
      <c r="T539" s="69">
        <v>0</v>
      </c>
      <c r="U539" s="70" t="e">
        <f>ROUND((((#REF!*T539)/360)*S539)/0.05,0)*0.05</f>
        <v>#REF!</v>
      </c>
    </row>
    <row r="540" spans="3:21">
      <c r="C540" s="71">
        <v>2019</v>
      </c>
      <c r="D540" s="66" t="e">
        <f>IF(#REF!&lt;43466,43466,IF(#REF!&gt;43830,0,#REF!))</f>
        <v>#REF!</v>
      </c>
      <c r="E540" s="67" t="e">
        <f t="shared" si="64"/>
        <v>#REF!</v>
      </c>
      <c r="F540" s="66" t="e">
        <f>IF(#REF!&gt;43830,43830,IF(#REF!&lt;43466,0,#REF!))</f>
        <v>#REF!</v>
      </c>
      <c r="G540" s="67" t="e">
        <f t="shared" si="65"/>
        <v>#REF!</v>
      </c>
      <c r="H540" s="68" t="e">
        <f t="shared" si="66"/>
        <v>#REF!</v>
      </c>
      <c r="I540" s="68" t="e">
        <f t="shared" si="67"/>
        <v>#REF!</v>
      </c>
      <c r="J540" s="69">
        <v>0</v>
      </c>
      <c r="K540" s="70" t="e">
        <f>ROUND((((#REF!*J540)/360)*I540)/0.05,0)*0.05</f>
        <v>#REF!</v>
      </c>
      <c r="M540" s="71">
        <v>2019</v>
      </c>
      <c r="N540" s="66" t="e">
        <f>IF(#REF!&lt;43466,43466,IF(#REF!&gt;43830,0,#REF!))</f>
        <v>#REF!</v>
      </c>
      <c r="O540" s="67" t="e">
        <f t="shared" si="68"/>
        <v>#REF!</v>
      </c>
      <c r="P540" s="66" t="e">
        <f>IF(#REF!&gt;43830,43830,IF(#REF!&lt;43466,0,#REF!))</f>
        <v>#REF!</v>
      </c>
      <c r="Q540" s="67" t="e">
        <f t="shared" si="69"/>
        <v>#REF!</v>
      </c>
      <c r="R540" s="68" t="e">
        <f t="shared" si="70"/>
        <v>#REF!</v>
      </c>
      <c r="S540" s="68" t="e">
        <f t="shared" si="71"/>
        <v>#REF!</v>
      </c>
      <c r="T540" s="69">
        <v>0</v>
      </c>
      <c r="U540" s="70" t="e">
        <f>ROUND((((#REF!*T540)/360)*S540)/0.05,0)*0.05</f>
        <v>#REF!</v>
      </c>
    </row>
    <row r="541" spans="3:21">
      <c r="C541" s="71">
        <v>2020</v>
      </c>
      <c r="D541" s="66" t="e">
        <f>IF(#REF!&lt;43831,43831,IF(#REF!&gt;44196,0,#REF!))</f>
        <v>#REF!</v>
      </c>
      <c r="E541" s="67" t="e">
        <f t="shared" si="64"/>
        <v>#REF!</v>
      </c>
      <c r="F541" s="66" t="e">
        <f>IF(#REF!&gt;44196,44196,IF(#REF!&lt;43831,0,#REF!))</f>
        <v>#REF!</v>
      </c>
      <c r="G541" s="67" t="e">
        <f t="shared" si="65"/>
        <v>#REF!</v>
      </c>
      <c r="H541" s="68" t="e">
        <f t="shared" si="66"/>
        <v>#REF!</v>
      </c>
      <c r="I541" s="68" t="e">
        <f t="shared" si="67"/>
        <v>#REF!</v>
      </c>
      <c r="J541" s="69">
        <v>0</v>
      </c>
      <c r="K541" s="70" t="e">
        <f>ROUND((((#REF!*J541)/360)*I541)/0.05,0)*0.05</f>
        <v>#REF!</v>
      </c>
      <c r="M541" s="71">
        <v>2020</v>
      </c>
      <c r="N541" s="66" t="e">
        <f>IF(#REF!&lt;43831,43831,IF(#REF!&gt;44196,0,#REF!))</f>
        <v>#REF!</v>
      </c>
      <c r="O541" s="67" t="e">
        <f t="shared" si="68"/>
        <v>#REF!</v>
      </c>
      <c r="P541" s="66" t="e">
        <f>IF(#REF!&gt;44196,44196,IF(#REF!&lt;43831,0,#REF!))</f>
        <v>#REF!</v>
      </c>
      <c r="Q541" s="67" t="e">
        <f t="shared" si="69"/>
        <v>#REF!</v>
      </c>
      <c r="R541" s="68" t="e">
        <f t="shared" si="70"/>
        <v>#REF!</v>
      </c>
      <c r="S541" s="68" t="e">
        <f t="shared" si="71"/>
        <v>#REF!</v>
      </c>
      <c r="T541" s="69">
        <v>0</v>
      </c>
      <c r="U541" s="70" t="e">
        <f>ROUND((((#REF!*T541)/360)*S541)/0.05,0)*0.05</f>
        <v>#REF!</v>
      </c>
    </row>
  </sheetData>
  <dataConsolidate/>
  <mergeCells count="36">
    <mergeCell ref="C93:D93"/>
    <mergeCell ref="E93:F93"/>
    <mergeCell ref="G93:H93"/>
    <mergeCell ref="I93:J93"/>
    <mergeCell ref="C34:D34"/>
    <mergeCell ref="E34:F34"/>
    <mergeCell ref="G34:H34"/>
    <mergeCell ref="I34:J34"/>
    <mergeCell ref="C152:D152"/>
    <mergeCell ref="E152:F152"/>
    <mergeCell ref="G152:H152"/>
    <mergeCell ref="I152:J152"/>
    <mergeCell ref="C211:D211"/>
    <mergeCell ref="E211:F211"/>
    <mergeCell ref="G211:H211"/>
    <mergeCell ref="I211:J211"/>
    <mergeCell ref="C270:D270"/>
    <mergeCell ref="E270:F270"/>
    <mergeCell ref="G270:H270"/>
    <mergeCell ref="I270:J270"/>
    <mergeCell ref="C329:D329"/>
    <mergeCell ref="E329:F329"/>
    <mergeCell ref="G329:H329"/>
    <mergeCell ref="I329:J329"/>
    <mergeCell ref="C506:D506"/>
    <mergeCell ref="E506:F506"/>
    <mergeCell ref="G506:H506"/>
    <mergeCell ref="I506:J506"/>
    <mergeCell ref="C388:D388"/>
    <mergeCell ref="E388:F388"/>
    <mergeCell ref="G388:H388"/>
    <mergeCell ref="I388:J388"/>
    <mergeCell ref="C447:D447"/>
    <mergeCell ref="E447:F447"/>
    <mergeCell ref="G447:H447"/>
    <mergeCell ref="I447:J447"/>
  </mergeCells>
  <phoneticPr fontId="4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0">
    <pageSetUpPr fitToPage="1"/>
  </sheetPr>
  <dimension ref="A1:J80"/>
  <sheetViews>
    <sheetView showGridLines="0" showZeros="0" showOutlineSymbols="0" defaultGridColor="0" colorId="15" workbookViewId="0">
      <selection activeCell="A58" sqref="A58"/>
    </sheetView>
  </sheetViews>
  <sheetFormatPr baseColWidth="10" defaultColWidth="12.5703125" defaultRowHeight="14.25"/>
  <cols>
    <col min="1" max="10" width="12.28515625" style="19" customWidth="1"/>
    <col min="11" max="16384" width="12.5703125" style="19"/>
  </cols>
  <sheetData>
    <row r="1" spans="1:10" ht="15.75">
      <c r="A1" s="9" t="s">
        <v>5</v>
      </c>
      <c r="B1" s="10"/>
      <c r="C1" s="12"/>
      <c r="D1" s="11"/>
      <c r="E1" s="11"/>
      <c r="F1" s="17" t="s">
        <v>6</v>
      </c>
      <c r="G1" s="11"/>
      <c r="H1" s="11"/>
      <c r="I1" s="11"/>
      <c r="J1" s="18"/>
    </row>
    <row r="2" spans="1:10">
      <c r="A2" s="13" t="s">
        <v>2</v>
      </c>
      <c r="B2" s="14" t="s">
        <v>3</v>
      </c>
      <c r="C2" s="15"/>
      <c r="D2" s="13" t="s">
        <v>0</v>
      </c>
      <c r="E2" s="20"/>
      <c r="F2" s="13" t="s">
        <v>2</v>
      </c>
      <c r="G2" s="14" t="s">
        <v>3</v>
      </c>
      <c r="H2" s="15"/>
      <c r="I2" s="13" t="s">
        <v>0</v>
      </c>
      <c r="J2" s="18"/>
    </row>
    <row r="3" spans="1:10">
      <c r="A3" s="13" t="s">
        <v>4</v>
      </c>
      <c r="B3" s="21">
        <v>0</v>
      </c>
      <c r="C3" s="16" t="s">
        <v>2</v>
      </c>
      <c r="D3" s="13" t="s">
        <v>4</v>
      </c>
      <c r="E3" s="20"/>
      <c r="F3" s="13" t="s">
        <v>4</v>
      </c>
      <c r="G3" s="21">
        <v>0</v>
      </c>
      <c r="H3" s="16" t="s">
        <v>2</v>
      </c>
      <c r="I3" s="13" t="s">
        <v>4</v>
      </c>
      <c r="J3" s="22"/>
    </row>
    <row r="4" spans="1:10">
      <c r="A4" s="23">
        <v>20800</v>
      </c>
      <c r="B4" s="21">
        <v>0.01</v>
      </c>
      <c r="C4" s="23">
        <v>20800</v>
      </c>
      <c r="D4" s="24">
        <v>0</v>
      </c>
      <c r="E4" s="25"/>
      <c r="F4" s="23">
        <v>10700</v>
      </c>
      <c r="G4" s="21">
        <v>7.7000000000000002E-3</v>
      </c>
      <c r="H4" s="23">
        <v>10700</v>
      </c>
      <c r="I4" s="24">
        <v>0</v>
      </c>
      <c r="J4" s="18"/>
    </row>
    <row r="5" spans="1:10">
      <c r="A5" s="23">
        <v>37400</v>
      </c>
      <c r="B5" s="21">
        <v>0.02</v>
      </c>
      <c r="C5" s="23">
        <f t="shared" ref="C5:C17" si="0">A5-A4</f>
        <v>16600</v>
      </c>
      <c r="D5" s="24">
        <v>166</v>
      </c>
      <c r="E5" s="25"/>
      <c r="F5" s="23">
        <v>23300</v>
      </c>
      <c r="G5" s="21">
        <v>8.8000000000000005E-3</v>
      </c>
      <c r="H5" s="23">
        <f t="shared" ref="H5:H14" si="1">F5-F4</f>
        <v>12600</v>
      </c>
      <c r="I5" s="24">
        <v>97</v>
      </c>
      <c r="J5" s="18"/>
    </row>
    <row r="6" spans="1:10">
      <c r="A6" s="23">
        <v>42900</v>
      </c>
      <c r="B6" s="21">
        <v>0.03</v>
      </c>
      <c r="C6" s="23">
        <f t="shared" si="0"/>
        <v>5500</v>
      </c>
      <c r="D6" s="24">
        <v>276</v>
      </c>
      <c r="E6" s="26"/>
      <c r="F6" s="23">
        <v>30500</v>
      </c>
      <c r="G6" s="21">
        <v>2.64E-2</v>
      </c>
      <c r="H6" s="23">
        <f t="shared" si="1"/>
        <v>7200</v>
      </c>
      <c r="I6" s="24">
        <v>160.35</v>
      </c>
      <c r="J6" s="18"/>
    </row>
    <row r="7" spans="1:10">
      <c r="A7" s="23">
        <v>55400</v>
      </c>
      <c r="B7" s="21">
        <v>0.04</v>
      </c>
      <c r="C7" s="23">
        <f t="shared" si="0"/>
        <v>12500</v>
      </c>
      <c r="D7" s="24">
        <v>651</v>
      </c>
      <c r="E7" s="26"/>
      <c r="F7" s="23">
        <v>40700</v>
      </c>
      <c r="G7" s="21">
        <v>2.9700000000000001E-2</v>
      </c>
      <c r="H7" s="23">
        <f t="shared" si="1"/>
        <v>10200</v>
      </c>
      <c r="I7" s="24">
        <v>429.6</v>
      </c>
      <c r="J7" s="18"/>
    </row>
    <row r="8" spans="1:10">
      <c r="A8" s="23">
        <v>66500</v>
      </c>
      <c r="B8" s="21">
        <v>0.05</v>
      </c>
      <c r="C8" s="23">
        <f t="shared" si="0"/>
        <v>11100</v>
      </c>
      <c r="D8" s="24">
        <v>1095</v>
      </c>
      <c r="E8" s="27"/>
      <c r="F8" s="23">
        <v>53400</v>
      </c>
      <c r="G8" s="21">
        <v>5.9400000000000001E-2</v>
      </c>
      <c r="H8" s="23">
        <f t="shared" si="1"/>
        <v>12700</v>
      </c>
      <c r="I8" s="24">
        <v>806.75</v>
      </c>
      <c r="J8" s="18"/>
    </row>
    <row r="9" spans="1:10">
      <c r="A9" s="23">
        <v>76100</v>
      </c>
      <c r="B9" s="21">
        <v>0.06</v>
      </c>
      <c r="C9" s="23">
        <f t="shared" si="0"/>
        <v>9600</v>
      </c>
      <c r="D9" s="24">
        <v>1575</v>
      </c>
      <c r="E9" s="28"/>
      <c r="F9" s="23">
        <v>57500</v>
      </c>
      <c r="G9" s="21">
        <v>6.6000000000000003E-2</v>
      </c>
      <c r="H9" s="23">
        <f t="shared" si="1"/>
        <v>4100</v>
      </c>
      <c r="I9" s="24">
        <v>1050.25</v>
      </c>
      <c r="J9" s="18"/>
    </row>
    <row r="10" spans="1:10">
      <c r="A10" s="23">
        <v>84500</v>
      </c>
      <c r="B10" s="21">
        <v>7.0000000000000007E-2</v>
      </c>
      <c r="C10" s="23">
        <f t="shared" si="0"/>
        <v>8400</v>
      </c>
      <c r="D10" s="24">
        <v>2079</v>
      </c>
      <c r="E10" s="25"/>
      <c r="F10" s="23">
        <v>76300</v>
      </c>
      <c r="G10" s="21">
        <v>8.7999999999999995E-2</v>
      </c>
      <c r="H10" s="23">
        <f t="shared" si="1"/>
        <v>18800</v>
      </c>
      <c r="I10" s="24">
        <v>2291.0500000000002</v>
      </c>
      <c r="J10" s="18"/>
    </row>
    <row r="11" spans="1:10">
      <c r="A11" s="23">
        <v>91400</v>
      </c>
      <c r="B11" s="21">
        <v>0.08</v>
      </c>
      <c r="C11" s="23">
        <f t="shared" si="0"/>
        <v>6900</v>
      </c>
      <c r="D11" s="24">
        <v>2562</v>
      </c>
      <c r="E11" s="25"/>
      <c r="F11" s="23">
        <v>99200</v>
      </c>
      <c r="G11" s="21">
        <v>0.11</v>
      </c>
      <c r="H11" s="23">
        <f t="shared" si="1"/>
        <v>22900</v>
      </c>
      <c r="I11" s="24">
        <v>4306.25</v>
      </c>
      <c r="J11" s="18"/>
    </row>
    <row r="12" spans="1:10">
      <c r="A12" s="23">
        <v>96900</v>
      </c>
      <c r="B12" s="21">
        <v>0.09</v>
      </c>
      <c r="C12" s="23">
        <f t="shared" si="0"/>
        <v>5500</v>
      </c>
      <c r="D12" s="24">
        <v>3002</v>
      </c>
      <c r="E12" s="25"/>
      <c r="F12" s="23">
        <v>129700</v>
      </c>
      <c r="G12" s="21">
        <v>0.13200000000000001</v>
      </c>
      <c r="H12" s="23">
        <f t="shared" si="1"/>
        <v>30500</v>
      </c>
      <c r="I12" s="24">
        <v>7661.25</v>
      </c>
      <c r="J12" s="18"/>
    </row>
    <row r="13" spans="1:10">
      <c r="A13" s="23">
        <v>101000</v>
      </c>
      <c r="B13" s="21">
        <v>0.1</v>
      </c>
      <c r="C13" s="23">
        <f t="shared" si="0"/>
        <v>4100</v>
      </c>
      <c r="D13" s="24">
        <v>3371</v>
      </c>
      <c r="E13" s="25"/>
      <c r="F13" s="23">
        <v>556400</v>
      </c>
      <c r="G13" s="21">
        <v>0.11849999999999999</v>
      </c>
      <c r="H13" s="23">
        <f t="shared" si="1"/>
        <v>426700</v>
      </c>
      <c r="I13" s="24">
        <v>63985.65</v>
      </c>
      <c r="J13" s="18"/>
    </row>
    <row r="14" spans="1:10">
      <c r="A14" s="23">
        <v>103800</v>
      </c>
      <c r="B14" s="21">
        <v>0.11</v>
      </c>
      <c r="C14" s="23">
        <f t="shared" si="0"/>
        <v>2800</v>
      </c>
      <c r="D14" s="24">
        <v>3651</v>
      </c>
      <c r="E14" s="28"/>
      <c r="F14" s="23">
        <v>556500</v>
      </c>
      <c r="G14" s="21">
        <v>0.115</v>
      </c>
      <c r="H14" s="23">
        <f t="shared" si="1"/>
        <v>100</v>
      </c>
      <c r="I14" s="24">
        <v>63997.5</v>
      </c>
      <c r="J14" s="18"/>
    </row>
    <row r="15" spans="1:10">
      <c r="A15" s="23">
        <v>105200</v>
      </c>
      <c r="B15" s="21">
        <v>0.12</v>
      </c>
      <c r="C15" s="23">
        <f t="shared" si="0"/>
        <v>1400</v>
      </c>
      <c r="D15" s="24">
        <v>3805</v>
      </c>
      <c r="E15" s="28"/>
      <c r="F15" s="23"/>
      <c r="G15" s="21"/>
      <c r="H15" s="23"/>
      <c r="I15" s="23"/>
      <c r="J15" s="18"/>
    </row>
    <row r="16" spans="1:10">
      <c r="A16" s="23">
        <v>106600</v>
      </c>
      <c r="B16" s="21">
        <v>0.13</v>
      </c>
      <c r="C16" s="23">
        <f t="shared" si="0"/>
        <v>1400</v>
      </c>
      <c r="D16" s="24">
        <v>3973</v>
      </c>
      <c r="E16" s="28"/>
      <c r="F16" s="23"/>
      <c r="G16" s="21"/>
      <c r="H16" s="23"/>
      <c r="I16" s="23"/>
      <c r="J16" s="18"/>
    </row>
    <row r="17" spans="1:10">
      <c r="A17" s="23">
        <v>659000</v>
      </c>
      <c r="B17" s="21">
        <v>0.115</v>
      </c>
      <c r="C17" s="23">
        <f t="shared" si="0"/>
        <v>552400</v>
      </c>
      <c r="D17" s="24">
        <v>75785</v>
      </c>
      <c r="E17" s="29"/>
      <c r="F17" s="23"/>
      <c r="G17" s="21"/>
      <c r="H17" s="23"/>
      <c r="I17" s="23"/>
      <c r="J17" s="18"/>
    </row>
    <row r="18" spans="1:10" ht="15" thickBot="1">
      <c r="A18" s="30"/>
      <c r="B18" s="31" t="s">
        <v>7</v>
      </c>
      <c r="C18" s="32"/>
      <c r="D18" s="33">
        <v>100000</v>
      </c>
      <c r="E18" s="11"/>
      <c r="F18" s="30"/>
      <c r="G18" s="31" t="s">
        <v>7</v>
      </c>
      <c r="H18" s="32"/>
      <c r="I18" s="33">
        <v>100000</v>
      </c>
      <c r="J18" s="18"/>
    </row>
    <row r="19" spans="1:10" ht="15" thickBot="1">
      <c r="A19" s="11"/>
      <c r="B19" s="11"/>
      <c r="C19" s="34" t="s">
        <v>0</v>
      </c>
      <c r="D19" s="35">
        <f>IF((ROUND(IF(D18&lt;0,0,IF(D18&lt;$A$4,D18*$B$3,IF(D18&lt;$A$17,VLOOKUP(D18,$A$4:$D$17,4)+(D18-VLOOKUP(D18,$A$4:$D$17,1))*VLOOKUP(D18,$A$4:$D$17,2),D18*$B$17)))/0.05,0)*0.05)&lt;=25,0,(ROUND(IF(D18&lt;0,0,IF(D18&lt;$A$4,D18*$B$3,IF(D18&lt;$A$17,VLOOKUP(D18,$A$4:$D$17,4)+(D18-VLOOKUP(D18,$A$4:$D$17,1))*VLOOKUP(D18,$A$4:$D$17,2),D18*$B$17)))/0.05,0)*0.05))</f>
        <v>3281</v>
      </c>
      <c r="E19" s="36"/>
      <c r="F19" s="11"/>
      <c r="G19" s="11"/>
      <c r="H19" s="37" t="s">
        <v>0</v>
      </c>
      <c r="I19" s="35">
        <f>IF((ROUND(IF(I18&lt;=0,0,IF(I18&lt;$F$4,I18*$G$3,IF(I18&lt;$F$14,VLOOKUP(I18,$F$4:$I$14,4)+(I18-VLOOKUP(I18,$F$4:$I$14,1))*VLOOKUP(I18,$F$4:$I$14,2),I18*$G$14)))/0.05,0)*0.05)&lt;=25,0,(ROUND(IF(I18&lt;=0,0,IF(I18&lt;$F$4,$I$18*$G$3,IF(I18&lt;$F$14,VLOOKUP(I18,$F$4:$I$14,4)+(I18-VLOOKUP(I18,$F$4:$I$14,1))*VLOOKUP(I18,$F$4:$I$14,2),I18*$G$14)))/0.05,0)*0.05))</f>
        <v>4394.25</v>
      </c>
      <c r="J19" s="18"/>
    </row>
    <row r="20" spans="1:10" s="39" customFormat="1">
      <c r="A20" s="38"/>
      <c r="B20" s="38"/>
      <c r="C20" s="38"/>
      <c r="D20" s="38"/>
      <c r="E20" s="38"/>
      <c r="F20" s="38"/>
      <c r="G20" s="38"/>
      <c r="H20" s="38"/>
    </row>
    <row r="21" spans="1:10" ht="15.75">
      <c r="A21" s="9" t="s">
        <v>8</v>
      </c>
      <c r="B21" s="10"/>
      <c r="C21" s="12"/>
      <c r="D21" s="11"/>
      <c r="E21" s="11"/>
      <c r="F21" s="17" t="s">
        <v>9</v>
      </c>
      <c r="G21" s="11"/>
      <c r="H21" s="11"/>
      <c r="I21" s="11"/>
    </row>
    <row r="22" spans="1:10">
      <c r="A22" s="13" t="s">
        <v>2</v>
      </c>
      <c r="B22" s="14" t="s">
        <v>3</v>
      </c>
      <c r="C22" s="15"/>
      <c r="D22" s="13" t="s">
        <v>0</v>
      </c>
      <c r="E22" s="20"/>
      <c r="F22" s="13" t="s">
        <v>2</v>
      </c>
      <c r="G22" s="14" t="s">
        <v>3</v>
      </c>
      <c r="H22" s="15"/>
      <c r="I22" s="13" t="s">
        <v>0</v>
      </c>
    </row>
    <row r="23" spans="1:10">
      <c r="A23" s="13" t="s">
        <v>4</v>
      </c>
      <c r="B23" s="21">
        <v>0</v>
      </c>
      <c r="C23" s="16" t="s">
        <v>2</v>
      </c>
      <c r="D23" s="13" t="s">
        <v>4</v>
      </c>
      <c r="E23" s="20"/>
      <c r="F23" s="13" t="s">
        <v>4</v>
      </c>
      <c r="G23" s="21">
        <v>0</v>
      </c>
      <c r="H23" s="16" t="s">
        <v>2</v>
      </c>
      <c r="I23" s="13" t="s">
        <v>4</v>
      </c>
    </row>
    <row r="24" spans="1:10">
      <c r="A24" s="23">
        <v>22600</v>
      </c>
      <c r="B24" s="21">
        <v>0.01</v>
      </c>
      <c r="C24" s="23">
        <v>22600</v>
      </c>
      <c r="D24" s="24">
        <v>0</v>
      </c>
      <c r="E24" s="25"/>
      <c r="F24" s="23">
        <v>11600</v>
      </c>
      <c r="G24" s="21">
        <v>7.7000000000000002E-3</v>
      </c>
      <c r="H24" s="23">
        <v>11600</v>
      </c>
      <c r="I24" s="24">
        <v>0</v>
      </c>
    </row>
    <row r="25" spans="1:10">
      <c r="A25" s="23">
        <v>40600</v>
      </c>
      <c r="B25" s="21">
        <v>0.02</v>
      </c>
      <c r="C25" s="23">
        <f t="shared" ref="C25:C38" si="2">A25-A24</f>
        <v>18000</v>
      </c>
      <c r="D25" s="24">
        <v>180</v>
      </c>
      <c r="E25" s="25"/>
      <c r="F25" s="23">
        <v>25300</v>
      </c>
      <c r="G25" s="21">
        <v>8.8000000000000005E-3</v>
      </c>
      <c r="H25" s="23">
        <f t="shared" ref="H25:H34" si="3">F25-F24</f>
        <v>13700</v>
      </c>
      <c r="I25" s="24">
        <v>105.45</v>
      </c>
    </row>
    <row r="26" spans="1:10">
      <c r="A26" s="23">
        <v>46600</v>
      </c>
      <c r="B26" s="21">
        <v>0.03</v>
      </c>
      <c r="C26" s="23">
        <f t="shared" si="2"/>
        <v>6000</v>
      </c>
      <c r="D26" s="24">
        <v>300</v>
      </c>
      <c r="E26" s="26"/>
      <c r="F26" s="23">
        <v>33100</v>
      </c>
      <c r="G26" s="21">
        <v>2.64E-2</v>
      </c>
      <c r="H26" s="23">
        <f t="shared" si="3"/>
        <v>7800</v>
      </c>
      <c r="I26" s="24">
        <v>174.05099999999999</v>
      </c>
    </row>
    <row r="27" spans="1:10">
      <c r="A27" s="23">
        <v>60100</v>
      </c>
      <c r="B27" s="21">
        <v>0.04</v>
      </c>
      <c r="C27" s="23">
        <f t="shared" si="2"/>
        <v>13500</v>
      </c>
      <c r="D27" s="24">
        <v>705</v>
      </c>
      <c r="E27" s="26"/>
      <c r="F27" s="23">
        <v>44100</v>
      </c>
      <c r="G27" s="21">
        <v>2.9700000000000001E-2</v>
      </c>
      <c r="H27" s="23">
        <f t="shared" si="3"/>
        <v>11000</v>
      </c>
      <c r="I27" s="24">
        <v>464.45</v>
      </c>
    </row>
    <row r="28" spans="1:10">
      <c r="A28" s="23">
        <v>72100</v>
      </c>
      <c r="B28" s="21">
        <v>0.05</v>
      </c>
      <c r="C28" s="23">
        <f t="shared" si="2"/>
        <v>12000</v>
      </c>
      <c r="D28" s="24">
        <v>1185</v>
      </c>
      <c r="E28" s="27"/>
      <c r="F28" s="23">
        <v>57900</v>
      </c>
      <c r="G28" s="21">
        <v>5.9400000000000001E-2</v>
      </c>
      <c r="H28" s="23">
        <f t="shared" si="3"/>
        <v>13800</v>
      </c>
      <c r="I28" s="24">
        <v>874.3</v>
      </c>
    </row>
    <row r="29" spans="1:10">
      <c r="A29" s="23">
        <v>82600</v>
      </c>
      <c r="B29" s="21">
        <v>0.06</v>
      </c>
      <c r="C29" s="23">
        <f t="shared" si="2"/>
        <v>10500</v>
      </c>
      <c r="D29" s="24">
        <v>1710</v>
      </c>
      <c r="E29" s="28"/>
      <c r="F29" s="23">
        <v>62400</v>
      </c>
      <c r="G29" s="21">
        <v>6.6000000000000003E-2</v>
      </c>
      <c r="H29" s="23">
        <f t="shared" si="3"/>
        <v>4500</v>
      </c>
      <c r="I29" s="24">
        <v>1141.5999999999999</v>
      </c>
    </row>
    <row r="30" spans="1:10">
      <c r="A30" s="23">
        <v>91700</v>
      </c>
      <c r="B30" s="21">
        <v>7.0000000000000007E-2</v>
      </c>
      <c r="C30" s="23">
        <f t="shared" si="2"/>
        <v>9100</v>
      </c>
      <c r="D30" s="24">
        <v>2256</v>
      </c>
      <c r="E30" s="25"/>
      <c r="F30" s="23">
        <v>82700</v>
      </c>
      <c r="G30" s="21">
        <v>8.7999999999999995E-2</v>
      </c>
      <c r="H30" s="23">
        <f t="shared" si="3"/>
        <v>20300</v>
      </c>
      <c r="I30" s="24">
        <v>2481.4</v>
      </c>
    </row>
    <row r="31" spans="1:10">
      <c r="A31" s="23">
        <v>99200</v>
      </c>
      <c r="B31" s="21">
        <v>0.08</v>
      </c>
      <c r="C31" s="23">
        <f t="shared" si="2"/>
        <v>7500</v>
      </c>
      <c r="D31" s="24">
        <v>2781</v>
      </c>
      <c r="E31" s="25"/>
      <c r="F31" s="23">
        <v>107500</v>
      </c>
      <c r="G31" s="21">
        <v>0.11</v>
      </c>
      <c r="H31" s="23">
        <f t="shared" si="3"/>
        <v>24800</v>
      </c>
      <c r="I31" s="24">
        <v>4663.8</v>
      </c>
    </row>
    <row r="32" spans="1:10">
      <c r="A32" s="23">
        <v>105200</v>
      </c>
      <c r="B32" s="21">
        <v>0.09</v>
      </c>
      <c r="C32" s="23">
        <f t="shared" si="2"/>
        <v>6000</v>
      </c>
      <c r="D32" s="24">
        <v>3261</v>
      </c>
      <c r="E32" s="25"/>
      <c r="F32" s="23">
        <v>140500</v>
      </c>
      <c r="G32" s="21">
        <v>0.13200000000000001</v>
      </c>
      <c r="H32" s="23">
        <f t="shared" si="3"/>
        <v>33000</v>
      </c>
      <c r="I32" s="24">
        <v>8293.7999999999993</v>
      </c>
    </row>
    <row r="33" spans="1:9">
      <c r="A33" s="23">
        <v>109700</v>
      </c>
      <c r="B33" s="21">
        <v>0.1</v>
      </c>
      <c r="C33" s="23">
        <f t="shared" si="2"/>
        <v>4500</v>
      </c>
      <c r="D33" s="24">
        <v>3666</v>
      </c>
      <c r="E33" s="25"/>
      <c r="F33" s="23">
        <v>603000</v>
      </c>
      <c r="G33" s="21">
        <v>0.127</v>
      </c>
      <c r="H33" s="23">
        <f t="shared" si="3"/>
        <v>462500</v>
      </c>
      <c r="I33" s="24">
        <v>69343.8</v>
      </c>
    </row>
    <row r="34" spans="1:9">
      <c r="A34" s="23">
        <v>112800</v>
      </c>
      <c r="B34" s="21">
        <v>0.11</v>
      </c>
      <c r="C34" s="23">
        <f t="shared" si="2"/>
        <v>3100</v>
      </c>
      <c r="D34" s="24">
        <v>3976</v>
      </c>
      <c r="E34" s="28"/>
      <c r="F34" s="23">
        <v>603100</v>
      </c>
      <c r="G34" s="21">
        <v>0.115</v>
      </c>
      <c r="H34" s="23">
        <f t="shared" si="3"/>
        <v>100</v>
      </c>
      <c r="I34" s="24">
        <v>69356.5</v>
      </c>
    </row>
    <row r="35" spans="1:9">
      <c r="A35" s="23">
        <v>114300</v>
      </c>
      <c r="B35" s="21">
        <v>0.12</v>
      </c>
      <c r="C35" s="23">
        <f t="shared" si="2"/>
        <v>1500</v>
      </c>
      <c r="D35" s="24">
        <v>4141</v>
      </c>
      <c r="E35" s="28"/>
      <c r="F35" s="23"/>
      <c r="G35" s="21"/>
      <c r="H35" s="23"/>
      <c r="I35" s="23"/>
    </row>
    <row r="36" spans="1:9">
      <c r="A36" s="23">
        <v>115800</v>
      </c>
      <c r="B36" s="21">
        <v>0.13</v>
      </c>
      <c r="C36" s="23">
        <f t="shared" si="2"/>
        <v>1500</v>
      </c>
      <c r="D36" s="24">
        <v>4321</v>
      </c>
      <c r="E36" s="28"/>
      <c r="F36" s="23"/>
      <c r="G36" s="21"/>
      <c r="H36" s="23"/>
      <c r="I36" s="23"/>
    </row>
    <row r="37" spans="1:9">
      <c r="A37" s="23">
        <v>715500</v>
      </c>
      <c r="B37" s="21">
        <v>0.12</v>
      </c>
      <c r="C37" s="23">
        <f t="shared" si="2"/>
        <v>599700</v>
      </c>
      <c r="D37" s="24">
        <v>82282</v>
      </c>
      <c r="E37" s="29"/>
      <c r="F37" s="23"/>
      <c r="G37" s="21"/>
      <c r="H37" s="23"/>
      <c r="I37" s="23"/>
    </row>
    <row r="38" spans="1:9">
      <c r="A38" s="23">
        <v>715600</v>
      </c>
      <c r="B38" s="21">
        <v>0.115</v>
      </c>
      <c r="C38" s="23">
        <f t="shared" si="2"/>
        <v>100</v>
      </c>
      <c r="D38" s="24">
        <v>82294</v>
      </c>
      <c r="E38" s="29"/>
      <c r="F38" s="23"/>
      <c r="G38" s="21"/>
      <c r="H38" s="23"/>
      <c r="I38" s="23"/>
    </row>
    <row r="39" spans="1:9" ht="15" thickBot="1">
      <c r="A39" s="30"/>
      <c r="B39" s="31" t="s">
        <v>7</v>
      </c>
      <c r="C39" s="32"/>
      <c r="D39" s="33">
        <v>100000</v>
      </c>
      <c r="E39" s="11"/>
      <c r="F39" s="30"/>
      <c r="G39" s="31" t="s">
        <v>7</v>
      </c>
      <c r="H39" s="32"/>
      <c r="I39" s="33">
        <v>100000</v>
      </c>
    </row>
    <row r="40" spans="1:9" ht="15" thickBot="1">
      <c r="A40" s="11"/>
      <c r="B40" s="11"/>
      <c r="C40" s="34" t="s">
        <v>0</v>
      </c>
      <c r="D40" s="35">
        <f>IF((ROUND(IF(D39&lt;=0,0,IF(D39&lt;$A$24,D39*$B$23,IF(D39&lt;$A$38,VLOOKUP(D39,$A$24:$D$38,4)+(D39-VLOOKUP(D39,$A$24:$D$38,1))*VLOOKUP(D39,$A$24:$D$38,2),D39*$B$38)))/0.05,0)*0.05)&lt;=25,0,(ROUND(IF(D39&lt;=0,0,IF(D39&lt;$A$24,D39*$B$23,IF(D39&lt;$A$38,VLOOKUP(D39,$A$24:$D$38,4)+(D39-VLOOKUP(D39,$A$24:$D$38,1))*VLOOKUP(D39,$A$24:$D$38,2),D39*$B$38)))/0.05,0)*0.05))</f>
        <v>2845</v>
      </c>
      <c r="E40" s="36"/>
      <c r="F40" s="11"/>
      <c r="G40" s="11"/>
      <c r="H40" s="37" t="s">
        <v>0</v>
      </c>
      <c r="I40" s="35">
        <f>IF((ROUND(IF(I39&lt;=0,0,IF(I39&lt;$F$24,I39*$G$23,IF(I39&lt;$F$34,VLOOKUP(I39,$F$24:$I$34,4)+(I39-VLOOKUP(I39,$F$24:$I$34,1))*VLOOKUP(I39,$F$24:$I$34,2),I39*$G$34)))/0.05,0)*0.05)&lt;=25,0,(ROUND(IF(I39&lt;=0,0,IF(I39&lt;$F$24,I39*$G$23,IF(I39&lt;$F$34,VLOOKUP(I39,$F$24:$I$34,4)+(I39-VLOOKUP(I39,$F$24:$I$34,1))*VLOOKUP(I39,$F$24:$I$34,2),I39*$G$34)))/0.05,0)*0.05))</f>
        <v>4003.8</v>
      </c>
    </row>
    <row r="41" spans="1:9" s="41" customFormat="1">
      <c r="A41" s="40"/>
    </row>
    <row r="42" spans="1:9" ht="15.75">
      <c r="A42" s="9" t="s">
        <v>10</v>
      </c>
      <c r="B42" s="10"/>
      <c r="C42" s="12"/>
      <c r="D42" s="11"/>
      <c r="E42" s="11"/>
      <c r="F42" s="17" t="s">
        <v>11</v>
      </c>
      <c r="G42" s="11"/>
      <c r="H42" s="11"/>
      <c r="I42" s="11"/>
    </row>
    <row r="43" spans="1:9">
      <c r="A43" s="13" t="s">
        <v>2</v>
      </c>
      <c r="B43" s="14" t="s">
        <v>3</v>
      </c>
      <c r="C43" s="15"/>
      <c r="D43" s="13" t="s">
        <v>0</v>
      </c>
      <c r="E43" s="20"/>
      <c r="F43" s="13" t="s">
        <v>2</v>
      </c>
      <c r="G43" s="14" t="s">
        <v>3</v>
      </c>
      <c r="H43" s="15"/>
      <c r="I43" s="13" t="s">
        <v>0</v>
      </c>
    </row>
    <row r="44" spans="1:9">
      <c r="A44" s="13" t="s">
        <v>4</v>
      </c>
      <c r="B44" s="21">
        <v>0</v>
      </c>
      <c r="C44" s="16" t="s">
        <v>2</v>
      </c>
      <c r="D44" s="13" t="s">
        <v>4</v>
      </c>
      <c r="E44" s="20"/>
      <c r="F44" s="13" t="s">
        <v>4</v>
      </c>
      <c r="G44" s="21">
        <v>0</v>
      </c>
      <c r="H44" s="16" t="s">
        <v>2</v>
      </c>
      <c r="I44" s="13" t="s">
        <v>4</v>
      </c>
    </row>
    <row r="45" spans="1:9">
      <c r="A45" s="23">
        <v>24900</v>
      </c>
      <c r="B45" s="21">
        <v>0.01</v>
      </c>
      <c r="C45" s="23">
        <v>24900</v>
      </c>
      <c r="D45" s="24">
        <v>0</v>
      </c>
      <c r="E45" s="25"/>
      <c r="F45" s="23">
        <v>12800</v>
      </c>
      <c r="G45" s="21">
        <v>7.7000000000000002E-3</v>
      </c>
      <c r="H45" s="23">
        <v>12800</v>
      </c>
      <c r="I45" s="24">
        <v>0</v>
      </c>
    </row>
    <row r="46" spans="1:9">
      <c r="A46" s="23">
        <v>44700</v>
      </c>
      <c r="B46" s="21">
        <v>0.02</v>
      </c>
      <c r="C46" s="23">
        <f t="shared" ref="C46:C58" si="4">A46-A45</f>
        <v>19800</v>
      </c>
      <c r="D46" s="24">
        <v>198</v>
      </c>
      <c r="E46" s="25"/>
      <c r="F46" s="23">
        <v>27900</v>
      </c>
      <c r="G46" s="21">
        <v>8.8000000000000005E-3</v>
      </c>
      <c r="H46" s="23">
        <f t="shared" ref="H46:H55" si="5">F46-F45</f>
        <v>15100</v>
      </c>
      <c r="I46" s="24">
        <v>116.25</v>
      </c>
    </row>
    <row r="47" spans="1:9">
      <c r="A47" s="23">
        <v>51300</v>
      </c>
      <c r="B47" s="21">
        <v>0.03</v>
      </c>
      <c r="C47" s="23">
        <f t="shared" si="4"/>
        <v>6600</v>
      </c>
      <c r="D47" s="24">
        <v>330</v>
      </c>
      <c r="E47" s="26"/>
      <c r="F47" s="23">
        <v>36500</v>
      </c>
      <c r="G47" s="21">
        <v>2.64E-2</v>
      </c>
      <c r="H47" s="23">
        <f t="shared" si="5"/>
        <v>8600</v>
      </c>
      <c r="I47" s="24">
        <v>191.9</v>
      </c>
    </row>
    <row r="48" spans="1:9">
      <c r="A48" s="23">
        <v>66200</v>
      </c>
      <c r="B48" s="21">
        <v>0.04</v>
      </c>
      <c r="C48" s="23">
        <f t="shared" si="4"/>
        <v>14900</v>
      </c>
      <c r="D48" s="24">
        <v>777</v>
      </c>
      <c r="E48" s="26"/>
      <c r="F48" s="23">
        <v>48600</v>
      </c>
      <c r="G48" s="21">
        <v>2.9700000000000001E-2</v>
      </c>
      <c r="H48" s="23">
        <f t="shared" si="5"/>
        <v>12100</v>
      </c>
      <c r="I48" s="24">
        <v>511.3</v>
      </c>
    </row>
    <row r="49" spans="1:9">
      <c r="A49" s="23">
        <v>79400</v>
      </c>
      <c r="B49" s="21">
        <v>0.05</v>
      </c>
      <c r="C49" s="23">
        <f t="shared" si="4"/>
        <v>13200</v>
      </c>
      <c r="D49" s="24">
        <v>1305</v>
      </c>
      <c r="E49" s="27"/>
      <c r="F49" s="23">
        <v>63800</v>
      </c>
      <c r="G49" s="21">
        <v>5.9400000000000001E-2</v>
      </c>
      <c r="H49" s="23">
        <f t="shared" si="5"/>
        <v>15200</v>
      </c>
      <c r="I49" s="24">
        <v>962.7</v>
      </c>
    </row>
    <row r="50" spans="1:9">
      <c r="A50" s="23">
        <v>91000</v>
      </c>
      <c r="B50" s="21">
        <v>0.06</v>
      </c>
      <c r="C50" s="23">
        <f t="shared" si="4"/>
        <v>11600</v>
      </c>
      <c r="D50" s="24">
        <v>1885</v>
      </c>
      <c r="E50" s="28"/>
      <c r="F50" s="23">
        <v>68800</v>
      </c>
      <c r="G50" s="21">
        <v>6.6000000000000003E-2</v>
      </c>
      <c r="H50" s="23">
        <f t="shared" si="5"/>
        <v>5000</v>
      </c>
      <c r="I50" s="24">
        <v>1259.7</v>
      </c>
    </row>
    <row r="51" spans="1:9">
      <c r="A51" s="23">
        <v>101000</v>
      </c>
      <c r="B51" s="21">
        <v>7.0000000000000007E-2</v>
      </c>
      <c r="C51" s="23">
        <f t="shared" si="4"/>
        <v>10000</v>
      </c>
      <c r="D51" s="24">
        <v>2485</v>
      </c>
      <c r="E51" s="25"/>
      <c r="F51" s="23">
        <v>91100</v>
      </c>
      <c r="G51" s="21">
        <v>8.7999999999999995E-2</v>
      </c>
      <c r="H51" s="23">
        <f t="shared" si="5"/>
        <v>22300</v>
      </c>
      <c r="I51" s="24">
        <v>2731.5</v>
      </c>
    </row>
    <row r="52" spans="1:9">
      <c r="A52" s="23">
        <v>109300</v>
      </c>
      <c r="B52" s="21">
        <v>0.08</v>
      </c>
      <c r="C52" s="23">
        <f t="shared" si="4"/>
        <v>8300</v>
      </c>
      <c r="D52" s="24">
        <v>3066</v>
      </c>
      <c r="E52" s="25"/>
      <c r="F52" s="23">
        <v>118400</v>
      </c>
      <c r="G52" s="21">
        <v>0.11</v>
      </c>
      <c r="H52" s="23">
        <f t="shared" si="5"/>
        <v>27300</v>
      </c>
      <c r="I52" s="24">
        <v>5133.8999999999996</v>
      </c>
    </row>
    <row r="53" spans="1:9">
      <c r="A53" s="23">
        <v>115900</v>
      </c>
      <c r="B53" s="21">
        <v>0.09</v>
      </c>
      <c r="C53" s="23">
        <f t="shared" si="4"/>
        <v>6600</v>
      </c>
      <c r="D53" s="24">
        <v>3594</v>
      </c>
      <c r="E53" s="25"/>
      <c r="F53" s="23">
        <v>154700</v>
      </c>
      <c r="G53" s="21">
        <v>0.13200000000000001</v>
      </c>
      <c r="H53" s="23">
        <f t="shared" si="5"/>
        <v>36300</v>
      </c>
      <c r="I53" s="24">
        <v>9126.9</v>
      </c>
    </row>
    <row r="54" spans="1:9">
      <c r="A54" s="23">
        <v>120900</v>
      </c>
      <c r="B54" s="21">
        <v>0.1</v>
      </c>
      <c r="C54" s="23">
        <f t="shared" si="4"/>
        <v>5000</v>
      </c>
      <c r="D54" s="24">
        <v>4044</v>
      </c>
      <c r="E54" s="25"/>
      <c r="F54" s="23">
        <v>664300</v>
      </c>
      <c r="G54" s="21">
        <v>0.11899999999999999</v>
      </c>
      <c r="H54" s="23">
        <f t="shared" si="5"/>
        <v>509600</v>
      </c>
      <c r="I54" s="24">
        <v>76394.100000000006</v>
      </c>
    </row>
    <row r="55" spans="1:9">
      <c r="A55" s="23">
        <v>124300</v>
      </c>
      <c r="B55" s="21">
        <v>0.11</v>
      </c>
      <c r="C55" s="23">
        <f t="shared" si="4"/>
        <v>3400</v>
      </c>
      <c r="D55" s="24">
        <v>4384</v>
      </c>
      <c r="E55" s="28"/>
      <c r="F55" s="23">
        <v>664400</v>
      </c>
      <c r="G55" s="21">
        <v>0.115</v>
      </c>
      <c r="H55" s="23">
        <f t="shared" si="5"/>
        <v>100</v>
      </c>
      <c r="I55" s="24">
        <v>76406</v>
      </c>
    </row>
    <row r="56" spans="1:9">
      <c r="A56" s="23">
        <v>126000</v>
      </c>
      <c r="B56" s="21">
        <v>0.12</v>
      </c>
      <c r="C56" s="23">
        <f t="shared" si="4"/>
        <v>1700</v>
      </c>
      <c r="D56" s="24">
        <v>4571</v>
      </c>
      <c r="E56" s="28"/>
      <c r="F56" s="23"/>
      <c r="G56" s="21"/>
      <c r="H56" s="23"/>
      <c r="I56" s="23"/>
    </row>
    <row r="57" spans="1:9">
      <c r="A57" s="23">
        <v>127700</v>
      </c>
      <c r="B57" s="21">
        <v>0.13</v>
      </c>
      <c r="C57" s="23">
        <f t="shared" si="4"/>
        <v>1700</v>
      </c>
      <c r="D57" s="24">
        <v>4775</v>
      </c>
      <c r="E57" s="28"/>
      <c r="F57" s="23"/>
      <c r="G57" s="21"/>
      <c r="H57" s="23"/>
      <c r="I57" s="23"/>
    </row>
    <row r="58" spans="1:9">
      <c r="A58" s="23">
        <v>788400</v>
      </c>
      <c r="B58" s="21">
        <v>0.115</v>
      </c>
      <c r="C58" s="23">
        <f t="shared" si="4"/>
        <v>660700</v>
      </c>
      <c r="D58" s="24">
        <v>90666</v>
      </c>
      <c r="E58" s="29"/>
      <c r="F58" s="23"/>
      <c r="G58" s="21"/>
      <c r="H58" s="23"/>
      <c r="I58" s="23"/>
    </row>
    <row r="59" spans="1:9" ht="15" thickBot="1">
      <c r="A59" s="30"/>
      <c r="B59" s="31" t="s">
        <v>7</v>
      </c>
      <c r="C59" s="32"/>
      <c r="D59" s="33">
        <v>100000</v>
      </c>
      <c r="E59" s="11"/>
      <c r="F59" s="30"/>
      <c r="G59" s="31" t="s">
        <v>7</v>
      </c>
      <c r="H59" s="32"/>
      <c r="I59" s="33">
        <v>100000</v>
      </c>
    </row>
    <row r="60" spans="1:9" ht="15" thickBot="1">
      <c r="A60" s="11"/>
      <c r="B60" s="11"/>
      <c r="C60" s="34" t="s">
        <v>0</v>
      </c>
      <c r="D60" s="35">
        <f>IF((ROUND(IF(D59&lt;0,0,IF(D59&lt;$A$45,D59*$B$44,IF(D59&lt;$A$58,VLOOKUP(D59,$A$45:$D$58,4)+(D59-VLOOKUP(D59,$A$45:$D$58,1))*VLOOKUP(D59,$A$45:$D$58,2),D59*$B$58)))/0.05,0)*0.05)&lt;=25,0,(ROUND(IF(D59&lt;0,0,IF(D59&lt;$A$45,D59*$B$44,IF(D59&lt;$A$58,VLOOKUP(D59,$A$45:$D$58,4)+(D59-VLOOKUP(D59,$A$45:$D$58,1))*VLOOKUP(D59,$A$45:$D$58,2),D59*$B$58)))/0.05,0)*0.05))</f>
        <v>2425</v>
      </c>
      <c r="E60" s="36"/>
      <c r="F60" s="11"/>
      <c r="G60" s="11"/>
      <c r="H60" s="37" t="s">
        <v>0</v>
      </c>
      <c r="I60" s="35">
        <f>IF((ROUND(IF(I59&lt;=0,0,IF(I59&lt;$F$45,I59*$G$44,IF(I59&lt;$F$55,VLOOKUP(I59,$F$45:$I$55,4)+(I59-VLOOKUP(I59,$F$45:$I$55,1))*VLOOKUP(I59,$F$45:$I$55,2),I59*$G$55)))/0.05,0)*0.05)&lt;=25,0,(ROUND(IF(I59&lt;=0,0,IF(I59&lt;$F$45,I59*$G$44,IF(I59&lt;$F$55,VLOOKUP(I59,$F$45:$I$55,4)+(I59-VLOOKUP(I59,$F$45:$I$55,1))*VLOOKUP(I59,$F$45:$I$55,2),I59*$G$55)))/0.05,0)*0.05))</f>
        <v>3514.7000000000003</v>
      </c>
    </row>
    <row r="62" spans="1:9" ht="15.75">
      <c r="A62" s="9" t="s">
        <v>12</v>
      </c>
      <c r="B62" s="10"/>
      <c r="C62" s="12"/>
      <c r="D62" s="11"/>
      <c r="E62" s="11"/>
      <c r="F62" s="17" t="s">
        <v>13</v>
      </c>
      <c r="G62" s="11"/>
      <c r="H62" s="11"/>
      <c r="I62" s="11"/>
    </row>
    <row r="63" spans="1:9">
      <c r="A63" s="13" t="s">
        <v>2</v>
      </c>
      <c r="B63" s="14" t="s">
        <v>3</v>
      </c>
      <c r="C63" s="15"/>
      <c r="D63" s="13" t="s">
        <v>0</v>
      </c>
      <c r="E63" s="20"/>
      <c r="F63" s="13" t="s">
        <v>2</v>
      </c>
      <c r="G63" s="14" t="s">
        <v>3</v>
      </c>
      <c r="H63" s="15"/>
      <c r="I63" s="13" t="s">
        <v>0</v>
      </c>
    </row>
    <row r="64" spans="1:9">
      <c r="A64" s="13" t="s">
        <v>4</v>
      </c>
      <c r="B64" s="21">
        <v>0</v>
      </c>
      <c r="C64" s="16" t="s">
        <v>2</v>
      </c>
      <c r="D64" s="13" t="s">
        <v>4</v>
      </c>
      <c r="E64" s="20"/>
      <c r="F64" s="13" t="s">
        <v>4</v>
      </c>
      <c r="G64" s="21">
        <v>0</v>
      </c>
      <c r="H64" s="16" t="s">
        <v>2</v>
      </c>
      <c r="I64" s="13" t="s">
        <v>4</v>
      </c>
    </row>
    <row r="65" spans="1:9">
      <c r="A65" s="23">
        <v>26700</v>
      </c>
      <c r="B65" s="21">
        <v>0.01</v>
      </c>
      <c r="C65" s="23">
        <v>26700</v>
      </c>
      <c r="D65" s="24">
        <v>0</v>
      </c>
      <c r="E65" s="25"/>
      <c r="F65" s="23">
        <v>13600</v>
      </c>
      <c r="G65" s="21">
        <v>7.7000000000000002E-3</v>
      </c>
      <c r="H65" s="23">
        <v>13600</v>
      </c>
      <c r="I65" s="24">
        <v>0</v>
      </c>
    </row>
    <row r="66" spans="1:9">
      <c r="A66" s="23">
        <v>47900</v>
      </c>
      <c r="B66" s="21">
        <v>0.02</v>
      </c>
      <c r="C66" s="23">
        <f t="shared" ref="C66:C78" si="6">A66-A65</f>
        <v>21200</v>
      </c>
      <c r="D66" s="24">
        <v>212</v>
      </c>
      <c r="E66" s="25"/>
      <c r="F66" s="23">
        <v>29800</v>
      </c>
      <c r="G66" s="21">
        <v>8.8000000000000005E-3</v>
      </c>
      <c r="H66" s="23">
        <f t="shared" ref="H66:H75" si="7">F66-F65</f>
        <v>16200</v>
      </c>
      <c r="I66" s="24">
        <v>124.7</v>
      </c>
    </row>
    <row r="67" spans="1:9">
      <c r="A67" s="23">
        <v>54900</v>
      </c>
      <c r="B67" s="21">
        <v>0.03</v>
      </c>
      <c r="C67" s="23">
        <f t="shared" si="6"/>
        <v>7000</v>
      </c>
      <c r="D67" s="24">
        <v>352</v>
      </c>
      <c r="E67" s="26"/>
      <c r="F67" s="23">
        <v>39000</v>
      </c>
      <c r="G67" s="21">
        <v>2.64E-2</v>
      </c>
      <c r="H67" s="23">
        <f t="shared" si="7"/>
        <v>9200</v>
      </c>
      <c r="I67" s="24">
        <v>205.65</v>
      </c>
    </row>
    <row r="68" spans="1:9">
      <c r="A68" s="23">
        <v>70900</v>
      </c>
      <c r="B68" s="21">
        <v>0.04</v>
      </c>
      <c r="C68" s="23">
        <f t="shared" si="6"/>
        <v>16000</v>
      </c>
      <c r="D68" s="24">
        <v>832</v>
      </c>
      <c r="E68" s="26"/>
      <c r="F68" s="23">
        <v>52000</v>
      </c>
      <c r="G68" s="21">
        <v>2.9700000000000001E-2</v>
      </c>
      <c r="H68" s="23">
        <f t="shared" si="7"/>
        <v>13000</v>
      </c>
      <c r="I68" s="24">
        <v>548.85</v>
      </c>
    </row>
    <row r="69" spans="1:9">
      <c r="A69" s="23">
        <v>85100</v>
      </c>
      <c r="B69" s="21">
        <v>0.05</v>
      </c>
      <c r="C69" s="23">
        <f t="shared" si="6"/>
        <v>14200</v>
      </c>
      <c r="D69" s="24">
        <v>1400</v>
      </c>
      <c r="E69" s="27"/>
      <c r="F69" s="23">
        <v>68300</v>
      </c>
      <c r="G69" s="21">
        <v>5.9400000000000001E-2</v>
      </c>
      <c r="H69" s="23">
        <f t="shared" si="7"/>
        <v>16300</v>
      </c>
      <c r="I69" s="24">
        <v>1032.95</v>
      </c>
    </row>
    <row r="70" spans="1:9">
      <c r="A70" s="23">
        <v>97400</v>
      </c>
      <c r="B70" s="21">
        <v>0.06</v>
      </c>
      <c r="C70" s="23">
        <f t="shared" si="6"/>
        <v>12300</v>
      </c>
      <c r="D70" s="24">
        <v>2015</v>
      </c>
      <c r="E70" s="28"/>
      <c r="F70" s="23">
        <v>73600</v>
      </c>
      <c r="G70" s="21">
        <v>6.6000000000000003E-2</v>
      </c>
      <c r="H70" s="23">
        <f t="shared" si="7"/>
        <v>5300</v>
      </c>
      <c r="I70" s="24">
        <v>1347.75</v>
      </c>
    </row>
    <row r="71" spans="1:9">
      <c r="A71" s="23">
        <v>108100</v>
      </c>
      <c r="B71" s="21">
        <v>7.0000000000000007E-2</v>
      </c>
      <c r="C71" s="23">
        <f t="shared" si="6"/>
        <v>10700</v>
      </c>
      <c r="D71" s="24">
        <v>2657</v>
      </c>
      <c r="E71" s="25"/>
      <c r="F71" s="23">
        <v>97700</v>
      </c>
      <c r="G71" s="21">
        <v>8.7999999999999995E-2</v>
      </c>
      <c r="H71" s="23">
        <f t="shared" si="7"/>
        <v>24100</v>
      </c>
      <c r="I71" s="24">
        <v>2938.35</v>
      </c>
    </row>
    <row r="72" spans="1:9">
      <c r="A72" s="23">
        <v>117000</v>
      </c>
      <c r="B72" s="21">
        <v>0.08</v>
      </c>
      <c r="C72" s="23">
        <f t="shared" si="6"/>
        <v>8900</v>
      </c>
      <c r="D72" s="24">
        <v>3280</v>
      </c>
      <c r="E72" s="25"/>
      <c r="F72" s="23">
        <v>127100</v>
      </c>
      <c r="G72" s="21">
        <v>0.11</v>
      </c>
      <c r="H72" s="23">
        <f t="shared" si="7"/>
        <v>29400</v>
      </c>
      <c r="I72" s="24">
        <v>5525.55</v>
      </c>
    </row>
    <row r="73" spans="1:9">
      <c r="A73" s="23">
        <v>124000</v>
      </c>
      <c r="B73" s="21">
        <v>0.09</v>
      </c>
      <c r="C73" s="23">
        <f t="shared" si="6"/>
        <v>7000</v>
      </c>
      <c r="D73" s="24">
        <v>3840</v>
      </c>
      <c r="E73" s="25"/>
      <c r="F73" s="23">
        <v>166200</v>
      </c>
      <c r="G73" s="21">
        <v>0.13200000000000001</v>
      </c>
      <c r="H73" s="23">
        <f t="shared" si="7"/>
        <v>39100</v>
      </c>
      <c r="I73" s="24">
        <v>9826.5499999999993</v>
      </c>
    </row>
    <row r="74" spans="1:9">
      <c r="A74" s="23">
        <v>129300</v>
      </c>
      <c r="B74" s="21">
        <v>0.1</v>
      </c>
      <c r="C74" s="23">
        <f t="shared" si="6"/>
        <v>5300</v>
      </c>
      <c r="D74" s="24">
        <v>4317</v>
      </c>
      <c r="E74" s="25"/>
      <c r="F74" s="23">
        <v>712400</v>
      </c>
      <c r="G74" s="21">
        <v>0.1255</v>
      </c>
      <c r="H74" s="23">
        <f t="shared" si="7"/>
        <v>546200</v>
      </c>
      <c r="I74" s="24">
        <v>81924.95</v>
      </c>
    </row>
    <row r="75" spans="1:9">
      <c r="A75" s="23">
        <v>132900</v>
      </c>
      <c r="B75" s="21">
        <v>0.11</v>
      </c>
      <c r="C75" s="23">
        <f t="shared" si="6"/>
        <v>3600</v>
      </c>
      <c r="D75" s="24">
        <v>4677</v>
      </c>
      <c r="E75" s="28"/>
      <c r="F75" s="23">
        <v>712500</v>
      </c>
      <c r="G75" s="21">
        <v>0.115</v>
      </c>
      <c r="H75" s="23">
        <f t="shared" si="7"/>
        <v>100</v>
      </c>
      <c r="I75" s="24">
        <v>81937.5</v>
      </c>
    </row>
    <row r="76" spans="1:9">
      <c r="A76" s="23">
        <v>134700</v>
      </c>
      <c r="B76" s="21">
        <v>0.12</v>
      </c>
      <c r="C76" s="23">
        <f t="shared" si="6"/>
        <v>1800</v>
      </c>
      <c r="D76" s="24">
        <v>4875</v>
      </c>
      <c r="E76" s="28"/>
      <c r="F76" s="23"/>
      <c r="G76" s="21"/>
      <c r="H76" s="23"/>
      <c r="I76" s="23"/>
    </row>
    <row r="77" spans="1:9">
      <c r="A77" s="23">
        <v>136500</v>
      </c>
      <c r="B77" s="21">
        <v>0.13</v>
      </c>
      <c r="C77" s="23">
        <f t="shared" si="6"/>
        <v>1800</v>
      </c>
      <c r="D77" s="24">
        <v>5091</v>
      </c>
      <c r="E77" s="28"/>
      <c r="F77" s="23"/>
      <c r="G77" s="21"/>
      <c r="H77" s="23"/>
      <c r="I77" s="23"/>
    </row>
    <row r="78" spans="1:9">
      <c r="A78" s="23">
        <v>843600</v>
      </c>
      <c r="B78" s="21">
        <v>0.115</v>
      </c>
      <c r="C78" s="23">
        <f t="shared" si="6"/>
        <v>707100</v>
      </c>
      <c r="D78" s="24">
        <v>97014</v>
      </c>
      <c r="E78" s="29"/>
      <c r="F78" s="23"/>
      <c r="G78" s="21"/>
      <c r="H78" s="23"/>
      <c r="I78" s="23"/>
    </row>
    <row r="79" spans="1:9" ht="15" thickBot="1">
      <c r="A79" s="30"/>
      <c r="B79" s="31" t="s">
        <v>7</v>
      </c>
      <c r="C79" s="32"/>
      <c r="D79" s="33">
        <v>100000</v>
      </c>
      <c r="E79" s="11"/>
      <c r="F79" s="30"/>
      <c r="G79" s="31" t="s">
        <v>7</v>
      </c>
      <c r="H79" s="32"/>
      <c r="I79" s="33">
        <v>100000</v>
      </c>
    </row>
    <row r="80" spans="1:9" ht="15" thickBot="1">
      <c r="A80" s="11"/>
      <c r="B80" s="11"/>
      <c r="C80" s="34" t="s">
        <v>0</v>
      </c>
      <c r="D80" s="35">
        <f>IF((ROUND(IF(D79&lt;0,0,IF(D79&lt;$A$45,D79*$B$44,IF(D79&lt;$A$58,VLOOKUP(D79,$A$45:$D$58,4)+(D79-VLOOKUP(D79,$A$45:$D$58,1))*VLOOKUP(D79,$A$45:$D$58,2),D79*$B$58)))/0.05,0)*0.05)&lt;=25,0,(ROUND(IF(D79&lt;0,0,IF(D79&lt;$A$45,D79*$B$44,IF(D79&lt;$A$58,VLOOKUP(D79,$A$45:$D$58,4)+(D79-VLOOKUP(D79,$A$45:$D$58,1))*VLOOKUP(D79,$A$45:$D$58,2),D79*$B$58)))/0.05,0)*0.05))</f>
        <v>2425</v>
      </c>
      <c r="E80" s="36"/>
      <c r="F80" s="11"/>
      <c r="G80" s="11"/>
      <c r="H80" s="37" t="s">
        <v>0</v>
      </c>
      <c r="I80" s="35">
        <f>IF((ROUND(IF(I79&lt;=0,0,IF(I79&lt;$F$45,I79*$G$44,IF(I79&lt;$F$55,VLOOKUP(I79,$F$45:$I$55,4)+(I79-VLOOKUP(I79,$F$45:$I$55,1))*VLOOKUP(I79,$F$45:$I$55,2),I79*$G$55)))/0.05,0)*0.05)&lt;=25,0,(ROUND(IF(I79&lt;=0,0,IF(I79&lt;$F$45,I79*$G$44,IF(I79&lt;$F$55,VLOOKUP(I79,$F$45:$I$55,4)+(I79-VLOOKUP(I79,$F$45:$I$55,1))*VLOOKUP(I79,$F$45:$I$55,2),I79*$G$55)))/0.05,0)*0.05))</f>
        <v>3514.7000000000003</v>
      </c>
    </row>
  </sheetData>
  <phoneticPr fontId="9" type="noConversion"/>
  <printOptions headings="1" gridLinesSet="0"/>
  <pageMargins left="0.78740157499999996" right="0.78740157499999996" top="0.984251969" bottom="0.984251969" header="0.4921259845" footer="0.4921259845"/>
  <pageSetup paperSize="9" scale="77" orientation="portrait" verticalDpi="300" r:id="rId1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Baurecht vermietet Liegenschaft</vt:lpstr>
      <vt:lpstr>bis_2000_b</vt:lpstr>
      <vt:lpstr>2000_bis_b</vt:lpstr>
      <vt:lpstr>EB</vt:lpstr>
      <vt:lpstr>'Baurecht vermietet Liegenschaft'!Druckbereich</vt:lpstr>
      <vt:lpstr>EB!Druckbereich</vt:lpstr>
      <vt:lpstr>'Baurecht vermietet Liegenschaft'!Gesamt</vt:lpstr>
      <vt:lpstr>Geschäftlich</vt:lpstr>
      <vt:lpstr>WRNN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Neubewertungsvorlagen</dc:title>
  <dc:subject>Baurecht - Erwerb 1987 und früher</dc:subject>
  <dc:creator>Christina Iten</dc:creator>
  <cp:lastModifiedBy>Christina Iten</cp:lastModifiedBy>
  <cp:lastPrinted>2018-01-17T12:28:20Z</cp:lastPrinted>
  <dcterms:created xsi:type="dcterms:W3CDTF">2001-11-30T07:30:07Z</dcterms:created>
  <dcterms:modified xsi:type="dcterms:W3CDTF">2023-02-22T14:34:35Z</dcterms:modified>
</cp:coreProperties>
</file>