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DieseArbeitsmappe" defaultThemeVersion="124226"/>
  <mc:AlternateContent xmlns:mc="http://schemas.openxmlformats.org/markup-compatibility/2006">
    <mc:Choice Requires="x15">
      <x15ac:absPath xmlns:x15ac="http://schemas.microsoft.com/office/spreadsheetml/2010/11/ac" url="https://effectico.sharepoint.com/sites/Rightnow/Shared Documents/Team/Marketing/"/>
    </mc:Choice>
  </mc:AlternateContent>
  <xr:revisionPtr revIDLastSave="16" documentId="13_ncr:1_{94384B36-6B2C-411C-AE0D-3EEF832B7CE7}" xr6:coauthVersionLast="47" xr6:coauthVersionMax="47" xr10:uidLastSave="{8CD5D0BE-C3C5-486C-A576-2A83C86E980E}"/>
  <workbookProtection workbookAlgorithmName="SHA-512" workbookHashValue="MoxbSbbo6ri96vBT6GLcHrEt36Z27Nd4+bpi9V2H3OCsJ+KwcHpkiKnYO2v8O1SQyAIImrXIk4+4tgmrFj5edg==" workbookSaltValue="kG6WtiPEW6BuwSEDiCp7aA==" workbookSpinCount="100000" lockStructure="1"/>
  <bookViews>
    <workbookView xWindow="4365" yWindow="-19230" windowWidth="29295" windowHeight="18090" tabRatio="744" xr2:uid="{00000000-000D-0000-FFFF-FFFF00000000}"/>
  </bookViews>
  <sheets>
    <sheet name="Betreuungsgutscheinrechner" sheetId="15" r:id="rId1"/>
    <sheet name="Berechnung" sheetId="16" state="hidden" r:id="rId2"/>
  </sheets>
  <definedNames>
    <definedName name="_xlnm.Print_Area" localSheetId="0">Betreuungsgutscheinrechner!$A$1:$U$50</definedName>
    <definedName name="Z_248B9209_13D1_4C60_B20B_E24C58628D8B_.wvu.Cols" localSheetId="0" hidden="1">Betreuungsgutscheinrechner!$E:$E,Betreuungsgutscheinrechner!$W:$XFD</definedName>
    <definedName name="Z_248B9209_13D1_4C60_B20B_E24C58628D8B_.wvu.Rows" localSheetId="0" hidden="1">Betreuungsgutscheinrechner!$47:$1048576,Betreuungsgutscheinrechner!$37:$46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9" i="15" l="1"/>
  <c r="B31" i="16"/>
  <c r="B13" i="16"/>
  <c r="B22" i="16"/>
  <c r="B4" i="16"/>
  <c r="J22" i="16"/>
  <c r="G41" i="15"/>
  <c r="Q16" i="15"/>
  <c r="Q18" i="15"/>
  <c r="G22" i="15"/>
  <c r="G20" i="15"/>
  <c r="Q22" i="15"/>
  <c r="Q20" i="15"/>
  <c r="C16" i="15"/>
  <c r="K31" i="15"/>
  <c r="K30" i="15"/>
  <c r="C31" i="15"/>
  <c r="C30" i="15"/>
  <c r="G18" i="15"/>
  <c r="G16" i="15"/>
  <c r="K32" i="15" l="1"/>
  <c r="L32" i="15" s="1"/>
  <c r="J9" i="16"/>
  <c r="J4" i="16"/>
  <c r="C42" i="15" l="1"/>
  <c r="J5" i="16"/>
  <c r="A13" i="16"/>
  <c r="A16" i="16" s="1"/>
  <c r="Q42" i="15" s="1"/>
  <c r="L7" i="16"/>
  <c r="A31" i="16"/>
  <c r="A34" i="16" s="1"/>
  <c r="Q44" i="15" s="1"/>
  <c r="C44" i="15"/>
  <c r="A22" i="16"/>
  <c r="A25" i="16" s="1"/>
  <c r="Q43" i="15" s="1"/>
  <c r="C43" i="15"/>
  <c r="A4" i="16"/>
  <c r="A7" i="16" s="1"/>
  <c r="Q41" i="15" s="1"/>
  <c r="K53" i="15"/>
  <c r="K54" i="15"/>
  <c r="G61" i="15"/>
  <c r="I61" i="15"/>
  <c r="Q59" i="15"/>
  <c r="E44" i="15"/>
  <c r="E43" i="15"/>
  <c r="E42" i="15"/>
  <c r="E41" i="15"/>
  <c r="Q57" i="15"/>
  <c r="Q55" i="15"/>
  <c r="Q54" i="15"/>
  <c r="Q56" i="15"/>
  <c r="G44" i="15" l="1"/>
  <c r="G43" i="15"/>
  <c r="G42" i="15"/>
  <c r="S56" i="15"/>
  <c r="J10" i="16"/>
  <c r="G62" i="15"/>
  <c r="I62" i="15" s="1"/>
  <c r="H42" i="15"/>
  <c r="G64" i="15"/>
  <c r="I64" i="15" s="1"/>
  <c r="H44" i="15"/>
  <c r="J14" i="16"/>
  <c r="J13" i="16"/>
  <c r="L2" i="16"/>
  <c r="G63" i="15"/>
  <c r="I63" i="15" s="1"/>
  <c r="H43" i="15"/>
  <c r="F54" i="15"/>
  <c r="J41" i="15" l="1"/>
  <c r="L41" i="15" s="1"/>
  <c r="K41" i="15" s="1"/>
  <c r="J44" i="15"/>
  <c r="L44" i="15" s="1"/>
  <c r="J43" i="15"/>
  <c r="L43" i="15" s="1"/>
  <c r="J42" i="15"/>
  <c r="L42" i="15" s="1"/>
  <c r="K42" i="15" s="1"/>
  <c r="S57" i="15"/>
  <c r="S55" i="15"/>
  <c r="S54" i="15"/>
  <c r="K43" i="15" l="1"/>
  <c r="M43" i="15" s="1"/>
  <c r="K44" i="15"/>
  <c r="M44" i="15" s="1"/>
  <c r="K45" i="15" l="1"/>
  <c r="M42" i="15"/>
  <c r="M41" i="15"/>
  <c r="M45" i="15" l="1"/>
</calcChain>
</file>

<file path=xl/sharedStrings.xml><?xml version="1.0" encoding="utf-8"?>
<sst xmlns="http://schemas.openxmlformats.org/spreadsheetml/2006/main" count="91" uniqueCount="73">
  <si>
    <t>Franken</t>
  </si>
  <si>
    <t>Haushalt</t>
  </si>
  <si>
    <t>Maximales Steuerbares Einkommen</t>
  </si>
  <si>
    <t>Anrechnung Vermögen</t>
  </si>
  <si>
    <t>Vermögensfreibetrag</t>
  </si>
  <si>
    <t>Maximales Vermögen</t>
  </si>
  <si>
    <t>Minimales steuerbares Einkommen</t>
  </si>
  <si>
    <t xml:space="preserve">Ab wann möchten Sie Betreuungsgutscheine beantragen? </t>
  </si>
  <si>
    <t>Anzahl Kinder im Vorschulalter</t>
  </si>
  <si>
    <t>Massgebendes Einkommen</t>
  </si>
  <si>
    <t>Steuerbares Einkommen</t>
  </si>
  <si>
    <t>Provisorische Berechnung der Betreuungsgutscheine</t>
  </si>
  <si>
    <t>Betreuungsgutschein pro Monat</t>
  </si>
  <si>
    <t>Kind 1</t>
  </si>
  <si>
    <t xml:space="preserve">% </t>
  </si>
  <si>
    <t>Anzeigen:</t>
  </si>
  <si>
    <t>Datumsüberprüfung:</t>
  </si>
  <si>
    <t>Zelle:</t>
  </si>
  <si>
    <t>i.O.?</t>
  </si>
  <si>
    <t>Betrifft:</t>
  </si>
  <si>
    <t>Format:</t>
  </si>
  <si>
    <t>Datum i.o.?</t>
  </si>
  <si>
    <t xml:space="preserve">Text u/ü 18 Mt. </t>
  </si>
  <si>
    <t>HEUTE</t>
  </si>
  <si>
    <t>C37</t>
  </si>
  <si>
    <t>C38</t>
  </si>
  <si>
    <t>Max. Alter in Tagen (bis Kiga-Eintritt)</t>
  </si>
  <si>
    <t>C39</t>
  </si>
  <si>
    <t>Min. Alter in Tagen</t>
  </si>
  <si>
    <t>C40</t>
  </si>
  <si>
    <t>ab 18 Monaten in Tagen</t>
  </si>
  <si>
    <t>Steuerbares Vermögen</t>
  </si>
  <si>
    <t>Berechnung Alter des Kindes</t>
  </si>
  <si>
    <t>Datum; Kind 1</t>
  </si>
  <si>
    <t>Datum; Kind 2</t>
  </si>
  <si>
    <t>Datum; Kind3</t>
  </si>
  <si>
    <t>Datum; Kind4</t>
  </si>
  <si>
    <t>S14</t>
  </si>
  <si>
    <t>S16</t>
  </si>
  <si>
    <t>S18</t>
  </si>
  <si>
    <t>S20</t>
  </si>
  <si>
    <t>Betreuungspensum</t>
  </si>
  <si>
    <t>Betreuungsgutschein pro Tag</t>
  </si>
  <si>
    <t xml:space="preserve"> (Datum wie folgt eingeben: dd.mm.yyyy)</t>
  </si>
  <si>
    <t>Kita</t>
  </si>
  <si>
    <t>Gutscheinrechner</t>
  </si>
  <si>
    <t>Einzahlungen in die 2. und 3. Säule</t>
  </si>
  <si>
    <t>CHF</t>
  </si>
  <si>
    <t>Total</t>
  </si>
  <si>
    <r>
      <rPr>
        <b/>
        <sz val="11"/>
        <rFont val="Arial"/>
        <family val="2"/>
      </rPr>
      <t xml:space="preserve">Für die Berechnung müssen </t>
    </r>
    <r>
      <rPr>
        <b/>
        <u/>
        <sz val="11"/>
        <rFont val="Arial"/>
        <family val="2"/>
      </rPr>
      <t>alle</t>
    </r>
    <r>
      <rPr>
        <b/>
        <sz val="11"/>
        <rFont val="Arial"/>
        <family val="2"/>
      </rPr>
      <t xml:space="preserve"> blauen Felder ausgefüllt sein.</t>
    </r>
    <r>
      <rPr>
        <sz val="11"/>
        <rFont val="Arial"/>
        <family val="2"/>
      </rPr>
      <t xml:space="preserve"> Tragen Sie zuerst ein, ab wann Sie die Gutscheine beantragen möchten. Füllen Sie dann die Felder im Bereich Haushalt, Kita und zuletzt die Felder im Bereich Kinder aus. Für zusätzliche Informationen zu den Feldern Einkommen und Vermögen klicken Sie in das blaue Feld.</t>
    </r>
  </si>
  <si>
    <t>Tarif pro Tag ab 18 Monaten</t>
  </si>
  <si>
    <t>Tarif pro Tag unter 18 Monaten</t>
  </si>
  <si>
    <t>Selbstbehalt der Eltern bei Kindern ab 18 Monaten</t>
  </si>
  <si>
    <t>Vollkosten Kita bei Kindern ab 18 Monaten</t>
  </si>
  <si>
    <t>Maximaler Gutschein bei Kindern ab 18 Monaten</t>
  </si>
  <si>
    <t>Selbstbehalt der Eltern bei Kindern unter 18 Monaten</t>
  </si>
  <si>
    <t>Vollkosten Kita bei Kindern unter 18 Monaten</t>
  </si>
  <si>
    <t>Maximaler Gutschein bei Kindern unter 18 Monaten</t>
  </si>
  <si>
    <t>Anstieg Selbstbehalt Eltern pro 1 Franken mehr Einkommen bei Kindern ab 18 Monaten</t>
  </si>
  <si>
    <t>Anstieg Selbstbehalt Eltern pro 1 Franken mehr Einkommen bei Kindern unter 18 Monaten</t>
  </si>
  <si>
    <t>S7</t>
  </si>
  <si>
    <t>S9</t>
  </si>
  <si>
    <r>
      <t xml:space="preserve">Bitte füllen Sie </t>
    </r>
    <r>
      <rPr>
        <b/>
        <u/>
        <sz val="10"/>
        <color theme="0"/>
        <rFont val="Arial"/>
        <family val="2"/>
      </rPr>
      <t>alle</t>
    </r>
    <r>
      <rPr>
        <b/>
        <sz val="10"/>
        <color theme="0"/>
        <rFont val="Arial"/>
        <family val="2"/>
      </rPr>
      <t xml:space="preserve"> blauen Felder aus.</t>
    </r>
  </si>
  <si>
    <t>Wird C24 angezeigt?</t>
  </si>
  <si>
    <t>Die definitive Höhe der Betreuungsgutscheine kann von der Berechnung des Gutscheinrechners abweichen, da nicht alle Faktoren miteinbezogen werden können, welche möglicherweise Einfluss auf die Berechnung haben.  Die Gutscheinhöhe wird zum Beispiel gekürzt, wenn der Selbstbehalt von CHF 15 pro Tag und Kind unterschritten wird. Alle Angaben sind ohne Gewähr.</t>
  </si>
  <si>
    <t>Effektiver Kitatarif</t>
  </si>
  <si>
    <t>Bitte beide Tarife angeben!</t>
  </si>
  <si>
    <t>Maximaler Säuglingszuschlag</t>
  </si>
  <si>
    <t>Säuglingszuschlag</t>
  </si>
  <si>
    <t>Alter in Monaten</t>
  </si>
  <si>
    <t>Monate</t>
  </si>
  <si>
    <t>Erster Tag im Monat (maximale Differenz)</t>
  </si>
  <si>
    <t>Alter Trennlinie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</si>
</sst>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0.0%"/>
    <numFmt numFmtId="165" formatCode="0.000000%"/>
    <numFmt numFmtId="166" formatCode="_ [$Fr.-807]\ * #,##0.00_ ;_ [$Fr.-807]\ * \-#,##0.00_ ;_ [$Fr.-807]\ * &quot;-&quot;??_ ;_ @_ "/>
    <numFmt numFmtId="167" formatCode="0.000"/>
    <numFmt numFmtId="168" formatCode="0_ ;\-0\ "/>
    <numFmt numFmtId="169" formatCode="_ [$CHF-1407]\ * #,##0.00_ ;_ [$CHF-1407]\ * \-#,##0.00_ ;_ [$CHF-1407]\ * &quot;-&quot;??_ ;_ @_ "/>
    <numFmt numFmtId="170" formatCode="0.0000000%"/>
    <numFmt numFmtId="171" formatCode="0.000000000%"/>
  </numFmts>
  <fonts count="35" x14ac:knownFonts="1">
    <font>
      <sz val="11"/>
      <color theme="1"/>
      <name val="Calibri"/>
      <family val="2"/>
      <scheme val="minor"/>
    </font>
    <font>
      <sz val="10"/>
      <name val="Arial"/>
      <family val="2"/>
    </font>
    <font>
      <sz val="10"/>
      <color theme="1"/>
      <name val="Arial"/>
      <family val="2"/>
    </font>
    <font>
      <b/>
      <sz val="10"/>
      <name val="Arial"/>
      <family val="2"/>
    </font>
    <font>
      <sz val="11"/>
      <color theme="1"/>
      <name val="Arial"/>
      <family val="2"/>
    </font>
    <font>
      <sz val="11"/>
      <color theme="1"/>
      <name val="Calibri"/>
      <family val="2"/>
      <scheme val="minor"/>
    </font>
    <font>
      <b/>
      <sz val="10"/>
      <color theme="1"/>
      <name val="Arial"/>
      <family val="2"/>
    </font>
    <font>
      <i/>
      <sz val="10"/>
      <color theme="1"/>
      <name val="Arial"/>
      <family val="2"/>
    </font>
    <font>
      <sz val="12"/>
      <name val="Times New Roman"/>
      <family val="1"/>
    </font>
    <font>
      <b/>
      <sz val="18"/>
      <name val="Arial"/>
      <family val="2"/>
    </font>
    <font>
      <sz val="20"/>
      <name val="Arial"/>
      <family val="2"/>
    </font>
    <font>
      <b/>
      <i/>
      <sz val="10"/>
      <color theme="1"/>
      <name val="Arial"/>
      <family val="2"/>
    </font>
    <font>
      <i/>
      <sz val="8"/>
      <color theme="1" tint="0.499984740745262"/>
      <name val="Arial"/>
      <family val="2"/>
    </font>
    <font>
      <u/>
      <sz val="10"/>
      <color theme="1"/>
      <name val="Arial"/>
      <family val="2"/>
    </font>
    <font>
      <u/>
      <sz val="8"/>
      <color theme="1"/>
      <name val="Arial"/>
      <family val="2"/>
    </font>
    <font>
      <sz val="8"/>
      <color theme="1"/>
      <name val="Arial"/>
      <family val="2"/>
    </font>
    <font>
      <u/>
      <sz val="10"/>
      <color theme="10"/>
      <name val="Arial"/>
      <family val="2"/>
    </font>
    <font>
      <b/>
      <sz val="8"/>
      <color theme="1"/>
      <name val="Arial"/>
      <family val="2"/>
    </font>
    <font>
      <i/>
      <sz val="8"/>
      <name val="Arial"/>
      <family val="2"/>
    </font>
    <font>
      <b/>
      <i/>
      <sz val="10"/>
      <name val="Arial"/>
      <family val="2"/>
    </font>
    <font>
      <sz val="11"/>
      <name val="Arial"/>
      <family val="2"/>
    </font>
    <font>
      <b/>
      <sz val="11"/>
      <name val="Arial"/>
      <family val="2"/>
    </font>
    <font>
      <b/>
      <u/>
      <sz val="11"/>
      <name val="Arial"/>
      <family val="2"/>
    </font>
    <font>
      <b/>
      <sz val="10"/>
      <color theme="0"/>
      <name val="Arial"/>
      <family val="2"/>
    </font>
    <font>
      <b/>
      <u/>
      <sz val="10"/>
      <color theme="0"/>
      <name val="Arial"/>
      <family val="2"/>
    </font>
    <font>
      <u/>
      <sz val="10"/>
      <name val="Arial"/>
      <family val="2"/>
    </font>
    <font>
      <u/>
      <sz val="8"/>
      <name val="Arial"/>
      <family val="2"/>
    </font>
    <font>
      <sz val="8"/>
      <name val="Arial"/>
      <family val="2"/>
    </font>
    <font>
      <b/>
      <i/>
      <sz val="8"/>
      <name val="Arial"/>
      <family val="2"/>
    </font>
    <font>
      <b/>
      <i/>
      <sz val="9"/>
      <name val="Arial"/>
      <family val="2"/>
    </font>
    <font>
      <b/>
      <i/>
      <u/>
      <sz val="9"/>
      <name val="Arial"/>
      <family val="2"/>
    </font>
    <font>
      <b/>
      <i/>
      <u/>
      <sz val="10"/>
      <name val="Arial"/>
      <family val="2"/>
    </font>
    <font>
      <b/>
      <sz val="12"/>
      <name val="Arial"/>
      <family val="2"/>
    </font>
    <font>
      <b/>
      <sz val="8"/>
      <name val="Arial"/>
      <family val="2"/>
    </font>
    <font>
      <sz val="10"/>
      <color theme="0"/>
      <name val="Arial"/>
      <family val="2"/>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theme="4" tint="0.59996337778862885"/>
        <bgColor indexed="64"/>
      </patternFill>
    </fill>
  </fills>
  <borders count="24">
    <border>
      <left/>
      <right/>
      <top/>
      <bottom/>
      <diagonal/>
    </border>
    <border>
      <left/>
      <right/>
      <top/>
      <bottom style="thin">
        <color indexed="64"/>
      </bottom>
      <diagonal/>
    </border>
    <border>
      <left style="medium">
        <color indexed="10"/>
      </left>
      <right style="medium">
        <color indexed="10"/>
      </right>
      <top style="medium">
        <color indexed="10"/>
      </top>
      <bottom style="medium">
        <color indexed="1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top style="thin">
        <color theme="0"/>
      </top>
      <bottom style="thin">
        <color theme="0"/>
      </bottom>
      <diagonal/>
    </border>
    <border>
      <left/>
      <right/>
      <top style="thin">
        <color theme="0"/>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s>
  <cellStyleXfs count="8">
    <xf numFmtId="0" fontId="0" fillId="0" borderId="0"/>
    <xf numFmtId="0" fontId="4" fillId="0" borderId="0"/>
    <xf numFmtId="9" fontId="5" fillId="0" borderId="0" applyFont="0" applyFill="0" applyBorder="0" applyAlignment="0" applyProtection="0"/>
    <xf numFmtId="43" fontId="5" fillId="0" borderId="0" applyFont="0" applyFill="0" applyBorder="0" applyAlignment="0" applyProtection="0"/>
    <xf numFmtId="0" fontId="4" fillId="0" borderId="0"/>
    <xf numFmtId="0" fontId="8" fillId="0" borderId="0"/>
    <xf numFmtId="0" fontId="2" fillId="0" borderId="0"/>
    <xf numFmtId="0" fontId="16" fillId="0" borderId="0" applyNumberFormat="0" applyFill="0" applyBorder="0" applyAlignment="0" applyProtection="0">
      <alignment vertical="top"/>
      <protection locked="0"/>
    </xf>
  </cellStyleXfs>
  <cellXfs count="133">
    <xf numFmtId="0" fontId="0" fillId="0" borderId="0" xfId="0"/>
    <xf numFmtId="0" fontId="2" fillId="0" borderId="0" xfId="6"/>
    <xf numFmtId="14" fontId="2" fillId="7" borderId="0" xfId="6" applyNumberFormat="1" applyFill="1" applyAlignment="1" applyProtection="1">
      <alignment horizontal="left"/>
      <protection locked="0"/>
    </xf>
    <xf numFmtId="168" fontId="2" fillId="7" borderId="0" xfId="3" applyNumberFormat="1" applyFont="1" applyFill="1" applyBorder="1" applyAlignment="1" applyProtection="1">
      <alignment horizontal="left"/>
      <protection locked="0"/>
    </xf>
    <xf numFmtId="0" fontId="2" fillId="0" borderId="5" xfId="6" applyBorder="1"/>
    <xf numFmtId="0" fontId="2" fillId="0" borderId="6" xfId="6" applyBorder="1"/>
    <xf numFmtId="0" fontId="2" fillId="2" borderId="0" xfId="0" applyFont="1" applyFill="1" applyAlignment="1">
      <alignment horizontal="left" vertical="center"/>
    </xf>
    <xf numFmtId="0" fontId="2" fillId="2" borderId="0" xfId="0" applyFont="1" applyFill="1" applyAlignment="1">
      <alignment vertical="center"/>
    </xf>
    <xf numFmtId="2" fontId="2" fillId="5" borderId="2" xfId="0" applyNumberFormat="1" applyFont="1" applyFill="1" applyBorder="1" applyAlignment="1">
      <alignment vertical="center"/>
    </xf>
    <xf numFmtId="164" fontId="2" fillId="3" borderId="0" xfId="2" applyNumberFormat="1" applyFont="1" applyFill="1" applyBorder="1" applyAlignment="1" applyProtection="1">
      <alignment vertical="center"/>
    </xf>
    <xf numFmtId="0" fontId="1" fillId="0" borderId="0" xfId="0" applyFont="1" applyAlignment="1">
      <alignment vertical="center"/>
    </xf>
    <xf numFmtId="1" fontId="1" fillId="0" borderId="0" xfId="0" applyNumberFormat="1" applyFont="1" applyAlignment="1">
      <alignment vertical="center"/>
    </xf>
    <xf numFmtId="2" fontId="2" fillId="4" borderId="2" xfId="0" applyNumberFormat="1" applyFont="1" applyFill="1" applyBorder="1" applyAlignment="1">
      <alignment vertical="center"/>
    </xf>
    <xf numFmtId="14" fontId="2" fillId="0" borderId="5" xfId="6" applyNumberFormat="1" applyBorder="1"/>
    <xf numFmtId="0" fontId="2" fillId="0" borderId="5" xfId="6" applyBorder="1" applyAlignment="1">
      <alignment wrapText="1"/>
    </xf>
    <xf numFmtId="167" fontId="1" fillId="0" borderId="0" xfId="0" applyNumberFormat="1" applyFont="1" applyAlignment="1">
      <alignment vertical="center"/>
    </xf>
    <xf numFmtId="2" fontId="2" fillId="0" borderId="5" xfId="6" applyNumberFormat="1" applyBorder="1"/>
    <xf numFmtId="165" fontId="1" fillId="0" borderId="0" xfId="2" applyNumberFormat="1" applyFont="1" applyFill="1" applyAlignment="1" applyProtection="1">
      <alignment vertical="center"/>
    </xf>
    <xf numFmtId="0" fontId="2" fillId="0" borderId="0" xfId="0" applyFont="1" applyAlignment="1">
      <alignment vertical="center"/>
    </xf>
    <xf numFmtId="170" fontId="2" fillId="4" borderId="2" xfId="2" applyNumberFormat="1" applyFont="1" applyFill="1" applyBorder="1" applyAlignment="1" applyProtection="1">
      <alignment vertical="center"/>
    </xf>
    <xf numFmtId="171" fontId="2" fillId="2" borderId="0" xfId="2" applyNumberFormat="1" applyFont="1" applyFill="1" applyBorder="1" applyAlignment="1" applyProtection="1">
      <alignment vertical="center"/>
    </xf>
    <xf numFmtId="3" fontId="2" fillId="5" borderId="2" xfId="0" applyNumberFormat="1" applyFont="1" applyFill="1" applyBorder="1" applyAlignment="1">
      <alignment vertical="center"/>
    </xf>
    <xf numFmtId="0" fontId="0" fillId="0" borderId="0" xfId="0" applyAlignment="1">
      <alignment vertical="center"/>
    </xf>
    <xf numFmtId="3" fontId="2" fillId="4" borderId="2" xfId="0" applyNumberFormat="1" applyFont="1" applyFill="1" applyBorder="1" applyAlignment="1">
      <alignment vertical="center"/>
    </xf>
    <xf numFmtId="10" fontId="2" fillId="4" borderId="2" xfId="2" applyNumberFormat="1" applyFont="1" applyFill="1" applyBorder="1" applyAlignment="1" applyProtection="1">
      <alignment vertical="center"/>
    </xf>
    <xf numFmtId="2" fontId="2" fillId="2" borderId="0" xfId="0" applyNumberFormat="1" applyFont="1" applyFill="1" applyAlignment="1">
      <alignment vertical="center"/>
    </xf>
    <xf numFmtId="0" fontId="2" fillId="3" borderId="0" xfId="0" applyFont="1" applyFill="1" applyAlignment="1">
      <alignment vertical="center"/>
    </xf>
    <xf numFmtId="0" fontId="0" fillId="3" borderId="0" xfId="0" applyFill="1" applyAlignment="1">
      <alignment vertical="center"/>
    </xf>
    <xf numFmtId="0" fontId="0" fillId="3" borderId="0" xfId="0" applyFill="1" applyAlignment="1">
      <alignment horizontal="left" vertical="center"/>
    </xf>
    <xf numFmtId="43" fontId="2" fillId="5" borderId="2" xfId="3" applyFont="1" applyFill="1" applyBorder="1" applyAlignment="1" applyProtection="1">
      <alignment vertical="center"/>
    </xf>
    <xf numFmtId="0" fontId="2" fillId="0" borderId="7" xfId="6" applyBorder="1"/>
    <xf numFmtId="0" fontId="2" fillId="0" borderId="8" xfId="6" applyBorder="1"/>
    <xf numFmtId="0" fontId="2" fillId="7" borderId="0" xfId="6" applyFill="1" applyAlignment="1" applyProtection="1">
      <alignment horizontal="left"/>
      <protection locked="0"/>
    </xf>
    <xf numFmtId="3" fontId="2" fillId="8" borderId="0" xfId="6" applyNumberFormat="1" applyFill="1" applyAlignment="1" applyProtection="1">
      <alignment horizontal="center"/>
      <protection locked="0"/>
    </xf>
    <xf numFmtId="0" fontId="2" fillId="7" borderId="10" xfId="6" applyFill="1" applyBorder="1" applyProtection="1">
      <protection locked="0"/>
    </xf>
    <xf numFmtId="0" fontId="2" fillId="0" borderId="0" xfId="6" applyProtection="1">
      <protection locked="0"/>
    </xf>
    <xf numFmtId="0" fontId="9" fillId="0" borderId="11" xfId="6" applyFont="1" applyBorder="1" applyProtection="1">
      <protection locked="0"/>
    </xf>
    <xf numFmtId="0" fontId="2" fillId="7" borderId="0" xfId="6" applyFill="1" applyProtection="1">
      <protection locked="0"/>
    </xf>
    <xf numFmtId="0" fontId="10" fillId="0" borderId="11" xfId="6" applyFont="1" applyBorder="1" applyProtection="1">
      <protection locked="0"/>
    </xf>
    <xf numFmtId="0" fontId="2" fillId="7" borderId="12" xfId="6" applyFill="1" applyBorder="1" applyProtection="1">
      <protection locked="0"/>
    </xf>
    <xf numFmtId="0" fontId="2" fillId="7" borderId="13" xfId="6" applyFill="1" applyBorder="1" applyProtection="1">
      <protection locked="0"/>
    </xf>
    <xf numFmtId="0" fontId="10" fillId="0" borderId="14" xfId="6" applyFont="1" applyBorder="1" applyProtection="1">
      <protection locked="0"/>
    </xf>
    <xf numFmtId="0" fontId="0" fillId="7" borderId="0" xfId="0" applyFill="1" applyProtection="1">
      <protection locked="0"/>
    </xf>
    <xf numFmtId="0" fontId="12" fillId="7" borderId="0" xfId="0" applyFont="1" applyFill="1" applyProtection="1">
      <protection locked="0"/>
    </xf>
    <xf numFmtId="0" fontId="0" fillId="0" borderId="0" xfId="0" applyProtection="1">
      <protection locked="0"/>
    </xf>
    <xf numFmtId="49" fontId="2" fillId="7" borderId="16" xfId="6" applyNumberFormat="1" applyFill="1" applyBorder="1" applyProtection="1">
      <protection locked="0"/>
    </xf>
    <xf numFmtId="0" fontId="11" fillId="7" borderId="0" xfId="6" applyFont="1" applyFill="1" applyProtection="1">
      <protection locked="0"/>
    </xf>
    <xf numFmtId="0" fontId="2" fillId="7" borderId="1" xfId="6" applyFill="1" applyBorder="1" applyProtection="1">
      <protection locked="0"/>
    </xf>
    <xf numFmtId="3" fontId="2" fillId="7" borderId="1" xfId="6" applyNumberFormat="1" applyFill="1" applyBorder="1" applyAlignment="1" applyProtection="1">
      <alignment horizontal="left"/>
      <protection locked="0"/>
    </xf>
    <xf numFmtId="0" fontId="2" fillId="7" borderId="16" xfId="6" applyFill="1" applyBorder="1" applyProtection="1">
      <protection locked="0"/>
    </xf>
    <xf numFmtId="0" fontId="2" fillId="7" borderId="4" xfId="6" applyFill="1" applyBorder="1" applyProtection="1">
      <protection locked="0"/>
    </xf>
    <xf numFmtId="0" fontId="7" fillId="7" borderId="0" xfId="6" applyFont="1" applyFill="1" applyProtection="1">
      <protection locked="0"/>
    </xf>
    <xf numFmtId="49" fontId="2" fillId="7" borderId="0" xfId="6" applyNumberFormat="1" applyFill="1" applyProtection="1">
      <protection locked="0"/>
    </xf>
    <xf numFmtId="14" fontId="1" fillId="7" borderId="0" xfId="6" applyNumberFormat="1" applyFont="1" applyFill="1" applyProtection="1">
      <protection locked="0"/>
    </xf>
    <xf numFmtId="0" fontId="23" fillId="7" borderId="0" xfId="6" applyFont="1" applyFill="1" applyProtection="1">
      <protection locked="0"/>
    </xf>
    <xf numFmtId="0" fontId="2" fillId="7" borderId="6" xfId="6" applyFill="1" applyBorder="1" applyProtection="1">
      <protection locked="0"/>
    </xf>
    <xf numFmtId="0" fontId="13" fillId="7" borderId="17" xfId="6" applyFont="1" applyFill="1" applyBorder="1" applyProtection="1">
      <protection locked="0"/>
    </xf>
    <xf numFmtId="0" fontId="14" fillId="7" borderId="0" xfId="6" applyFont="1" applyFill="1" applyProtection="1">
      <protection locked="0"/>
    </xf>
    <xf numFmtId="0" fontId="15" fillId="7" borderId="0" xfId="6" applyFont="1" applyFill="1" applyProtection="1">
      <protection locked="0"/>
    </xf>
    <xf numFmtId="0" fontId="18" fillId="4" borderId="0" xfId="6" applyFont="1" applyFill="1" applyProtection="1">
      <protection locked="0"/>
    </xf>
    <xf numFmtId="0" fontId="1" fillId="4" borderId="0" xfId="6" applyFont="1" applyFill="1" applyProtection="1">
      <protection locked="0"/>
    </xf>
    <xf numFmtId="169" fontId="6" fillId="7" borderId="0" xfId="6" applyNumberFormat="1" applyFont="1" applyFill="1" applyProtection="1">
      <protection locked="0"/>
    </xf>
    <xf numFmtId="0" fontId="19" fillId="7" borderId="23" xfId="6" applyFont="1" applyFill="1" applyBorder="1" applyProtection="1">
      <protection locked="0"/>
    </xf>
    <xf numFmtId="0" fontId="1" fillId="7" borderId="0" xfId="6" applyFont="1" applyFill="1" applyProtection="1">
      <protection locked="0"/>
    </xf>
    <xf numFmtId="0" fontId="17" fillId="7" borderId="0" xfId="6" applyFont="1" applyFill="1" applyProtection="1">
      <protection locked="0"/>
    </xf>
    <xf numFmtId="0" fontId="15" fillId="0" borderId="0" xfId="6" applyFont="1" applyProtection="1">
      <protection locked="0"/>
    </xf>
    <xf numFmtId="0" fontId="2" fillId="7" borderId="19" xfId="6" applyFill="1" applyBorder="1" applyProtection="1">
      <protection locked="0"/>
    </xf>
    <xf numFmtId="0" fontId="2" fillId="7" borderId="3" xfId="6" applyFill="1" applyBorder="1" applyProtection="1">
      <protection locked="0"/>
    </xf>
    <xf numFmtId="0" fontId="2" fillId="7" borderId="18" xfId="6" applyFill="1" applyBorder="1" applyProtection="1">
      <protection locked="0"/>
    </xf>
    <xf numFmtId="0" fontId="2" fillId="7" borderId="0" xfId="6" applyFill="1" applyAlignment="1" applyProtection="1">
      <alignment horizontal="center"/>
      <protection locked="0"/>
    </xf>
    <xf numFmtId="0" fontId="2" fillId="7" borderId="9" xfId="6" applyFill="1" applyBorder="1" applyProtection="1">
      <protection locked="0"/>
    </xf>
    <xf numFmtId="0" fontId="2" fillId="7" borderId="5" xfId="6" applyFill="1" applyBorder="1" applyProtection="1">
      <protection locked="0"/>
    </xf>
    <xf numFmtId="0" fontId="2" fillId="7" borderId="7" xfId="6" applyFill="1" applyBorder="1" applyProtection="1">
      <protection locked="0"/>
    </xf>
    <xf numFmtId="0" fontId="2" fillId="7" borderId="8" xfId="6" applyFill="1" applyBorder="1" applyProtection="1">
      <protection locked="0"/>
    </xf>
    <xf numFmtId="0" fontId="6" fillId="7" borderId="20" xfId="6" applyFont="1" applyFill="1" applyBorder="1" applyProtection="1">
      <protection locked="0"/>
    </xf>
    <xf numFmtId="0" fontId="6" fillId="7" borderId="21" xfId="6" applyFont="1" applyFill="1" applyBorder="1" applyProtection="1">
      <protection locked="0"/>
    </xf>
    <xf numFmtId="14" fontId="6" fillId="7" borderId="22" xfId="6" applyNumberFormat="1" applyFont="1" applyFill="1" applyBorder="1" applyAlignment="1" applyProtection="1">
      <alignment horizontal="left"/>
      <protection locked="0"/>
    </xf>
    <xf numFmtId="0" fontId="2" fillId="7" borderId="6" xfId="6" applyFill="1" applyBorder="1" applyAlignment="1" applyProtection="1">
      <alignment horizontal="center"/>
      <protection locked="0"/>
    </xf>
    <xf numFmtId="0" fontId="1" fillId="7" borderId="4" xfId="6" applyFont="1" applyFill="1" applyBorder="1" applyProtection="1">
      <protection locked="0"/>
    </xf>
    <xf numFmtId="0" fontId="19" fillId="0" borderId="0" xfId="6" applyFont="1" applyProtection="1">
      <protection locked="0"/>
    </xf>
    <xf numFmtId="0" fontId="25" fillId="7" borderId="0" xfId="6" applyFont="1" applyFill="1" applyProtection="1">
      <protection locked="0"/>
    </xf>
    <xf numFmtId="0" fontId="26" fillId="7" borderId="0" xfId="6" applyFont="1" applyFill="1" applyProtection="1">
      <protection locked="0"/>
    </xf>
    <xf numFmtId="0" fontId="27" fillId="7" borderId="0" xfId="6" applyFont="1" applyFill="1" applyProtection="1">
      <protection locked="0"/>
    </xf>
    <xf numFmtId="169" fontId="1" fillId="7" borderId="0" xfId="6" applyNumberFormat="1" applyFont="1" applyFill="1" applyAlignment="1" applyProtection="1">
      <alignment horizontal="left"/>
      <protection locked="0"/>
    </xf>
    <xf numFmtId="0" fontId="18" fillId="7" borderId="0" xfId="6" applyFont="1" applyFill="1" applyProtection="1">
      <protection locked="0"/>
    </xf>
    <xf numFmtId="0" fontId="1" fillId="0" borderId="0" xfId="6" applyFont="1" applyProtection="1">
      <protection locked="0"/>
    </xf>
    <xf numFmtId="169" fontId="3" fillId="7" borderId="0" xfId="6" applyNumberFormat="1" applyFont="1" applyFill="1" applyAlignment="1" applyProtection="1">
      <alignment horizontal="left"/>
      <protection locked="0"/>
    </xf>
    <xf numFmtId="0" fontId="28" fillId="7" borderId="0" xfId="6" applyFont="1" applyFill="1" applyProtection="1">
      <protection locked="0"/>
    </xf>
    <xf numFmtId="49" fontId="1" fillId="7" borderId="0" xfId="6" applyNumberFormat="1" applyFont="1" applyFill="1" applyProtection="1">
      <protection locked="0"/>
    </xf>
    <xf numFmtId="166" fontId="1" fillId="7" borderId="0" xfId="6" applyNumberFormat="1" applyFont="1" applyFill="1" applyAlignment="1" applyProtection="1">
      <alignment horizontal="right"/>
      <protection locked="0"/>
    </xf>
    <xf numFmtId="0" fontId="29" fillId="7" borderId="0" xfId="6" applyFont="1" applyFill="1" applyAlignment="1" applyProtection="1">
      <alignment horizontal="left" vertical="top" wrapText="1"/>
      <protection locked="0"/>
    </xf>
    <xf numFmtId="0" fontId="30" fillId="7" borderId="0" xfId="7" applyFont="1" applyFill="1" applyAlignment="1" applyProtection="1">
      <alignment horizontal="left" vertical="top" wrapText="1"/>
      <protection locked="0"/>
    </xf>
    <xf numFmtId="0" fontId="29" fillId="7" borderId="0" xfId="6" applyFont="1" applyFill="1" applyAlignment="1" applyProtection="1">
      <alignment horizontal="left" wrapText="1"/>
      <protection locked="0"/>
    </xf>
    <xf numFmtId="0" fontId="31" fillId="7" borderId="0" xfId="7" applyFont="1" applyFill="1" applyAlignment="1" applyProtection="1">
      <alignment horizontal="left" wrapText="1"/>
      <protection locked="0"/>
    </xf>
    <xf numFmtId="0" fontId="19" fillId="7" borderId="0" xfId="6" applyFont="1" applyFill="1" applyAlignment="1" applyProtection="1">
      <alignment horizontal="left" vertical="top"/>
      <protection locked="0"/>
    </xf>
    <xf numFmtId="0" fontId="19" fillId="7" borderId="0" xfId="6" applyFont="1" applyFill="1" applyProtection="1">
      <protection locked="0"/>
    </xf>
    <xf numFmtId="0" fontId="32" fillId="7" borderId="0" xfId="6" applyFont="1" applyFill="1" applyProtection="1">
      <protection locked="0"/>
    </xf>
    <xf numFmtId="0" fontId="18" fillId="7" borderId="0" xfId="6" applyFont="1" applyFill="1" applyAlignment="1" applyProtection="1">
      <alignment horizontal="right" wrapText="1"/>
      <protection locked="0"/>
    </xf>
    <xf numFmtId="0" fontId="28" fillId="7" borderId="0" xfId="6" applyFont="1" applyFill="1" applyAlignment="1" applyProtection="1">
      <alignment horizontal="left" vertical="top"/>
      <protection locked="0"/>
    </xf>
    <xf numFmtId="0" fontId="1" fillId="7" borderId="0" xfId="6" applyFont="1" applyFill="1" applyAlignment="1" applyProtection="1">
      <alignment horizontal="left"/>
      <protection locked="0"/>
    </xf>
    <xf numFmtId="0" fontId="1" fillId="7" borderId="0" xfId="6" applyFont="1" applyFill="1" applyAlignment="1" applyProtection="1">
      <alignment horizontal="right"/>
      <protection locked="0"/>
    </xf>
    <xf numFmtId="169" fontId="3" fillId="7" borderId="0" xfId="6" applyNumberFormat="1" applyFont="1" applyFill="1" applyProtection="1">
      <protection locked="0"/>
    </xf>
    <xf numFmtId="0" fontId="1" fillId="7" borderId="1" xfId="6" applyFont="1" applyFill="1" applyBorder="1" applyProtection="1">
      <protection locked="0"/>
    </xf>
    <xf numFmtId="0" fontId="1" fillId="7" borderId="1" xfId="6" applyFont="1" applyFill="1" applyBorder="1" applyAlignment="1" applyProtection="1">
      <alignment horizontal="left"/>
      <protection locked="0"/>
    </xf>
    <xf numFmtId="0" fontId="1" fillId="7" borderId="1" xfId="6" applyFont="1" applyFill="1" applyBorder="1" applyAlignment="1" applyProtection="1">
      <alignment horizontal="right"/>
      <protection locked="0"/>
    </xf>
    <xf numFmtId="0" fontId="1" fillId="4" borderId="1" xfId="6" applyFont="1" applyFill="1" applyBorder="1" applyProtection="1">
      <protection locked="0"/>
    </xf>
    <xf numFmtId="0" fontId="18" fillId="7" borderId="1" xfId="6" applyFont="1" applyFill="1" applyBorder="1" applyProtection="1">
      <protection locked="0"/>
    </xf>
    <xf numFmtId="0" fontId="1" fillId="7" borderId="23" xfId="6" applyFont="1" applyFill="1" applyBorder="1" applyProtection="1">
      <protection locked="0"/>
    </xf>
    <xf numFmtId="169" fontId="3" fillId="7" borderId="23" xfId="6" applyNumberFormat="1" applyFont="1" applyFill="1" applyBorder="1" applyProtection="1">
      <protection locked="0"/>
    </xf>
    <xf numFmtId="0" fontId="1" fillId="4" borderId="23" xfId="6" applyFont="1" applyFill="1" applyBorder="1" applyProtection="1">
      <protection locked="0"/>
    </xf>
    <xf numFmtId="4" fontId="2" fillId="4" borderId="2" xfId="0" applyNumberFormat="1" applyFont="1" applyFill="1" applyBorder="1" applyAlignment="1">
      <alignment vertical="center"/>
    </xf>
    <xf numFmtId="14" fontId="2" fillId="0" borderId="6" xfId="6" applyNumberFormat="1" applyBorder="1"/>
    <xf numFmtId="1" fontId="2" fillId="2" borderId="0" xfId="0" applyNumberFormat="1" applyFont="1" applyFill="1" applyAlignment="1">
      <alignment vertical="center"/>
    </xf>
    <xf numFmtId="2" fontId="34" fillId="0" borderId="0" xfId="6" applyNumberFormat="1" applyFont="1" applyProtection="1">
      <protection locked="0"/>
    </xf>
    <xf numFmtId="2" fontId="34" fillId="0" borderId="1" xfId="6" applyNumberFormat="1" applyFont="1" applyBorder="1" applyProtection="1">
      <protection locked="0"/>
    </xf>
    <xf numFmtId="0" fontId="34" fillId="7" borderId="0" xfId="6" applyFont="1" applyFill="1" applyProtection="1">
      <protection locked="0"/>
    </xf>
    <xf numFmtId="0" fontId="34" fillId="7" borderId="1" xfId="6" applyFont="1" applyFill="1" applyBorder="1" applyProtection="1">
      <protection locked="0"/>
    </xf>
    <xf numFmtId="3" fontId="2" fillId="8" borderId="0" xfId="6" applyNumberFormat="1" applyFill="1" applyAlignment="1" applyProtection="1">
      <alignment horizontal="center"/>
      <protection locked="0"/>
    </xf>
    <xf numFmtId="169" fontId="3" fillId="4" borderId="23" xfId="6" applyNumberFormat="1" applyFont="1" applyFill="1" applyBorder="1" applyAlignment="1" applyProtection="1">
      <alignment horizontal="center"/>
      <protection locked="0"/>
    </xf>
    <xf numFmtId="0" fontId="33" fillId="7" borderId="0" xfId="6" applyFont="1" applyFill="1" applyAlignment="1" applyProtection="1">
      <alignment horizontal="left" wrapText="1"/>
      <protection locked="0"/>
    </xf>
    <xf numFmtId="0" fontId="33" fillId="7" borderId="0" xfId="6" applyFont="1" applyFill="1" applyAlignment="1" applyProtection="1">
      <alignment horizontal="left"/>
      <protection locked="0"/>
    </xf>
    <xf numFmtId="169" fontId="3" fillId="4" borderId="0" xfId="6" applyNumberFormat="1" applyFont="1" applyFill="1" applyAlignment="1" applyProtection="1">
      <alignment horizontal="center"/>
      <protection locked="0"/>
    </xf>
    <xf numFmtId="0" fontId="2" fillId="8" borderId="0" xfId="6" applyFill="1" applyAlignment="1" applyProtection="1">
      <alignment horizontal="center"/>
      <protection locked="0"/>
    </xf>
    <xf numFmtId="169" fontId="3" fillId="4" borderId="1" xfId="6" applyNumberFormat="1" applyFont="1" applyFill="1" applyBorder="1" applyAlignment="1" applyProtection="1">
      <alignment horizontal="center"/>
      <protection locked="0"/>
    </xf>
    <xf numFmtId="0" fontId="29" fillId="7" borderId="0" xfId="6" applyFont="1" applyFill="1" applyAlignment="1" applyProtection="1">
      <alignment horizontal="left" vertical="top" wrapText="1"/>
      <protection locked="0"/>
    </xf>
    <xf numFmtId="0" fontId="29" fillId="7" borderId="0" xfId="6" applyFont="1" applyFill="1" applyAlignment="1" applyProtection="1">
      <alignment horizontal="left" wrapText="1"/>
      <protection locked="0"/>
    </xf>
    <xf numFmtId="0" fontId="18" fillId="7" borderId="0" xfId="6" applyFont="1" applyFill="1" applyAlignment="1" applyProtection="1">
      <alignment horizontal="right" wrapText="1"/>
      <protection locked="0"/>
    </xf>
    <xf numFmtId="0" fontId="20" fillId="7" borderId="15" xfId="6" applyFont="1" applyFill="1" applyBorder="1" applyAlignment="1" applyProtection="1">
      <alignment horizontal="left" vertical="top" wrapText="1"/>
      <protection locked="0"/>
    </xf>
    <xf numFmtId="0" fontId="21" fillId="7" borderId="0" xfId="6" applyFont="1" applyFill="1" applyAlignment="1" applyProtection="1">
      <alignment horizontal="left" vertical="top" wrapText="1"/>
      <protection locked="0"/>
    </xf>
    <xf numFmtId="0" fontId="11" fillId="7" borderId="0" xfId="0" applyFont="1" applyFill="1" applyAlignment="1" applyProtection="1">
      <alignment horizontal="left"/>
      <protection locked="0"/>
    </xf>
    <xf numFmtId="0" fontId="7" fillId="7" borderId="0" xfId="0" applyFont="1" applyFill="1" applyAlignment="1" applyProtection="1">
      <alignment horizontal="left"/>
      <protection locked="0"/>
    </xf>
    <xf numFmtId="14" fontId="2" fillId="6" borderId="0" xfId="0" applyNumberFormat="1" applyFont="1" applyFill="1" applyAlignment="1" applyProtection="1">
      <alignment horizontal="right"/>
      <protection locked="0"/>
    </xf>
    <xf numFmtId="0" fontId="2" fillId="0" borderId="0" xfId="0" applyFont="1" applyProtection="1">
      <protection locked="0"/>
    </xf>
  </cellXfs>
  <cellStyles count="8">
    <cellStyle name="Komma" xfId="3" builtinId="3"/>
    <cellStyle name="Link" xfId="7" builtinId="8"/>
    <cellStyle name="Normal_cc-f-03.4.1-A03" xfId="5" xr:uid="{00000000-0005-0000-0000-000002000000}"/>
    <cellStyle name="Prozent" xfId="2" builtinId="5"/>
    <cellStyle name="Standard" xfId="0" builtinId="0"/>
    <cellStyle name="Standard 2" xfId="1" xr:uid="{00000000-0005-0000-0000-000005000000}"/>
    <cellStyle name="Standard 3" xfId="4" xr:uid="{00000000-0005-0000-0000-000006000000}"/>
    <cellStyle name="Standard 4" xfId="6" xr:uid="{00000000-0005-0000-0000-000007000000}"/>
  </cellStyles>
  <dxfs count="16">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color theme="0"/>
      </font>
      <fill>
        <patternFill>
          <bgColor theme="0"/>
        </patternFill>
      </fill>
      <border>
        <left/>
        <right/>
        <top/>
        <bottom/>
        <vertical/>
        <horizontal/>
      </border>
    </dxf>
    <dxf>
      <font>
        <b/>
        <i val="0"/>
        <strike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56902</xdr:colOff>
      <xdr:row>0</xdr:row>
      <xdr:rowOff>518304</xdr:rowOff>
    </xdr:from>
    <xdr:to>
      <xdr:col>5</xdr:col>
      <xdr:colOff>286382</xdr:colOff>
      <xdr:row>0</xdr:row>
      <xdr:rowOff>1237039</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902" y="518304"/>
          <a:ext cx="998022" cy="72085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AA144"/>
  <sheetViews>
    <sheetView showGridLines="0" showRowColHeaders="0" tabSelected="1" zoomScale="110" zoomScaleNormal="110" workbookViewId="0">
      <selection activeCell="P27" sqref="P27"/>
    </sheetView>
  </sheetViews>
  <sheetFormatPr baseColWidth="10" defaultColWidth="0" defaultRowHeight="12.75" customHeight="1" zeroHeight="1" x14ac:dyDescent="0.4"/>
  <cols>
    <col min="1" max="2" width="1" style="35" customWidth="1"/>
    <col min="3" max="3" width="8.41015625" style="35" customWidth="1"/>
    <col min="4" max="4" width="1" style="35" customWidth="1"/>
    <col min="5" max="5" width="11.41015625" style="35" hidden="1" customWidth="1"/>
    <col min="6" max="6" width="4.29296875" style="35" customWidth="1"/>
    <col min="7" max="7" width="15.29296875" style="35" customWidth="1"/>
    <col min="8" max="8" width="2.29296875" style="35" customWidth="1"/>
    <col min="9" max="9" width="13.5859375" style="35" customWidth="1"/>
    <col min="10" max="10" width="8.703125" style="35" customWidth="1"/>
    <col min="11" max="11" width="16" style="35" customWidth="1"/>
    <col min="12" max="12" width="5.87890625" style="35" customWidth="1"/>
    <col min="13" max="13" width="4.703125" style="35" customWidth="1"/>
    <col min="14" max="14" width="3.29296875" style="35" customWidth="1"/>
    <col min="15" max="15" width="6" style="35" customWidth="1"/>
    <col min="16" max="16" width="11.1171875" style="35" customWidth="1"/>
    <col min="17" max="17" width="31.703125" style="35" customWidth="1"/>
    <col min="18" max="18" width="5" style="35" customWidth="1"/>
    <col min="19" max="19" width="24.5859375" style="35" customWidth="1"/>
    <col min="20" max="20" width="3.29296875" style="35" customWidth="1"/>
    <col min="21" max="21" width="3" style="35" customWidth="1"/>
    <col min="22" max="22" width="1" style="35" hidden="1" customWidth="1"/>
    <col min="23" max="16384" width="11.41015625" style="35" hidden="1"/>
  </cols>
  <sheetData>
    <row r="1" spans="1:22" ht="166.5" customHeight="1" x14ac:dyDescent="0.7">
      <c r="A1" s="34"/>
      <c r="C1" s="36" t="s">
        <v>45</v>
      </c>
      <c r="D1" s="37"/>
      <c r="E1" s="37"/>
      <c r="F1" s="37"/>
      <c r="G1" s="37"/>
      <c r="H1" s="37"/>
      <c r="I1" s="37"/>
      <c r="J1" s="37"/>
      <c r="K1" s="37"/>
      <c r="L1" s="37"/>
      <c r="M1" s="37"/>
      <c r="N1" s="37"/>
      <c r="P1" s="37"/>
      <c r="Q1" s="36"/>
      <c r="R1" s="37"/>
      <c r="S1" s="37"/>
      <c r="T1" s="37"/>
      <c r="U1" s="37"/>
      <c r="V1" s="37"/>
    </row>
    <row r="2" spans="1:22" ht="12.75" customHeight="1" x14ac:dyDescent="0.7">
      <c r="A2" s="34"/>
      <c r="B2" s="38"/>
      <c r="C2" s="39"/>
      <c r="D2" s="37"/>
      <c r="E2" s="37"/>
      <c r="F2" s="37"/>
      <c r="G2" s="37"/>
      <c r="H2" s="37"/>
      <c r="I2" s="37"/>
      <c r="J2" s="37"/>
      <c r="K2" s="37"/>
      <c r="L2" s="37"/>
      <c r="M2" s="37"/>
      <c r="N2" s="37"/>
      <c r="O2" s="37"/>
      <c r="P2" s="37"/>
      <c r="Q2" s="37"/>
      <c r="R2" s="37"/>
      <c r="S2" s="37"/>
      <c r="T2" s="37"/>
      <c r="U2" s="37"/>
      <c r="V2" s="37"/>
    </row>
    <row r="3" spans="1:22" ht="42.75" customHeight="1" x14ac:dyDescent="0.7">
      <c r="A3" s="40"/>
      <c r="B3" s="41"/>
      <c r="C3" s="127" t="s">
        <v>49</v>
      </c>
      <c r="D3" s="128"/>
      <c r="E3" s="128"/>
      <c r="F3" s="128"/>
      <c r="G3" s="128"/>
      <c r="H3" s="128"/>
      <c r="I3" s="128"/>
      <c r="J3" s="128"/>
      <c r="K3" s="128"/>
      <c r="L3" s="128"/>
      <c r="M3" s="128"/>
      <c r="N3" s="128"/>
      <c r="O3" s="128"/>
      <c r="P3" s="128"/>
      <c r="Q3" s="128"/>
      <c r="R3" s="128"/>
      <c r="S3" s="128"/>
      <c r="T3" s="37"/>
      <c r="U3" s="37"/>
      <c r="V3" s="37"/>
    </row>
    <row r="4" spans="1:22" s="44" customFormat="1" ht="12.75" customHeight="1" x14ac:dyDescent="0.5">
      <c r="A4" s="42"/>
      <c r="B4" s="42"/>
      <c r="C4" s="129" t="s">
        <v>7</v>
      </c>
      <c r="D4" s="130"/>
      <c r="E4" s="130"/>
      <c r="F4" s="130"/>
      <c r="G4" s="130"/>
      <c r="H4" s="130"/>
      <c r="I4" s="130"/>
      <c r="J4" s="130"/>
      <c r="K4" s="130"/>
      <c r="L4" s="131">
        <v>45901</v>
      </c>
      <c r="M4" s="132"/>
      <c r="N4" s="43" t="s">
        <v>43</v>
      </c>
      <c r="O4" s="42"/>
      <c r="P4" s="42"/>
      <c r="Q4" s="42"/>
      <c r="R4" s="42"/>
      <c r="S4" s="42"/>
      <c r="T4" s="42"/>
      <c r="U4" s="42"/>
      <c r="V4" s="42"/>
    </row>
    <row r="5" spans="1:22" ht="5.25" customHeight="1" x14ac:dyDescent="0.4">
      <c r="A5" s="37"/>
      <c r="B5" s="45"/>
      <c r="C5" s="46"/>
      <c r="D5" s="37"/>
      <c r="E5" s="37"/>
      <c r="F5" s="37"/>
      <c r="G5" s="37"/>
      <c r="H5" s="37"/>
      <c r="I5" s="37"/>
      <c r="J5" s="37"/>
      <c r="K5" s="32"/>
      <c r="L5" s="32"/>
      <c r="M5" s="32"/>
      <c r="N5" s="37"/>
      <c r="O5" s="37"/>
      <c r="P5" s="37"/>
      <c r="Q5" s="47"/>
      <c r="R5" s="47"/>
      <c r="S5" s="48"/>
      <c r="T5" s="37"/>
      <c r="U5" s="37"/>
    </row>
    <row r="6" spans="1:22" ht="5.25" customHeight="1" x14ac:dyDescent="0.4">
      <c r="A6" s="37"/>
      <c r="B6" s="49"/>
      <c r="C6" s="50"/>
      <c r="D6" s="50"/>
      <c r="E6" s="50"/>
      <c r="F6" s="50"/>
      <c r="G6" s="50"/>
      <c r="H6" s="50"/>
      <c r="I6" s="50"/>
      <c r="J6" s="50"/>
      <c r="K6" s="50"/>
      <c r="L6" s="50"/>
      <c r="M6" s="50"/>
      <c r="N6" s="50"/>
      <c r="O6" s="50"/>
      <c r="P6" s="50"/>
      <c r="Q6" s="37"/>
      <c r="R6" s="37"/>
      <c r="S6" s="37"/>
      <c r="T6" s="50"/>
      <c r="U6" s="37"/>
      <c r="V6" s="37"/>
    </row>
    <row r="7" spans="1:22" ht="12.7" x14ac:dyDescent="0.4">
      <c r="A7" s="37"/>
      <c r="B7" s="45"/>
      <c r="C7" s="46" t="s">
        <v>1</v>
      </c>
      <c r="D7" s="37"/>
      <c r="E7" s="37"/>
      <c r="F7" s="37"/>
      <c r="G7" s="37" t="s">
        <v>10</v>
      </c>
      <c r="H7" s="37"/>
      <c r="I7" s="37"/>
      <c r="J7" s="37" t="s">
        <v>47</v>
      </c>
      <c r="K7" s="117">
        <v>0</v>
      </c>
      <c r="L7" s="117"/>
      <c r="M7" s="117"/>
      <c r="N7" s="37"/>
      <c r="O7" s="37"/>
      <c r="P7" s="46" t="s">
        <v>44</v>
      </c>
      <c r="Q7" s="35" t="s">
        <v>50</v>
      </c>
      <c r="R7" s="37" t="s">
        <v>47</v>
      </c>
      <c r="S7" s="33">
        <v>120</v>
      </c>
      <c r="T7" s="37"/>
      <c r="U7" s="37"/>
    </row>
    <row r="8" spans="1:22" ht="5.25" customHeight="1" x14ac:dyDescent="0.4">
      <c r="A8" s="37"/>
      <c r="B8" s="49"/>
      <c r="C8" s="37"/>
      <c r="D8" s="37"/>
      <c r="E8" s="37"/>
      <c r="F8" s="37"/>
      <c r="G8" s="37"/>
      <c r="H8" s="37"/>
      <c r="I8" s="37"/>
      <c r="J8" s="37"/>
      <c r="K8" s="37"/>
      <c r="L8" s="37"/>
      <c r="M8" s="37"/>
      <c r="N8" s="37"/>
      <c r="O8" s="37"/>
      <c r="P8" s="37"/>
      <c r="Q8" s="37"/>
      <c r="R8" s="37"/>
      <c r="S8" s="37"/>
      <c r="T8" s="37"/>
      <c r="U8" s="37"/>
      <c r="V8" s="37"/>
    </row>
    <row r="9" spans="1:22" ht="12.7" x14ac:dyDescent="0.4">
      <c r="A9" s="37"/>
      <c r="B9" s="49"/>
      <c r="C9" s="37"/>
      <c r="D9" s="37"/>
      <c r="E9" s="37"/>
      <c r="F9" s="37"/>
      <c r="G9" s="37" t="s">
        <v>31</v>
      </c>
      <c r="H9" s="37"/>
      <c r="I9" s="37"/>
      <c r="J9" s="37" t="s">
        <v>47</v>
      </c>
      <c r="K9" s="117">
        <v>0</v>
      </c>
      <c r="L9" s="117"/>
      <c r="M9" s="117"/>
      <c r="N9" s="37"/>
      <c r="O9" s="37"/>
      <c r="P9" s="37"/>
      <c r="Q9" s="35" t="s">
        <v>51</v>
      </c>
      <c r="R9" s="37" t="s">
        <v>47</v>
      </c>
      <c r="S9" s="33">
        <v>140</v>
      </c>
      <c r="T9" s="37"/>
      <c r="U9" s="37"/>
    </row>
    <row r="10" spans="1:22" ht="5.25" customHeight="1" x14ac:dyDescent="0.4">
      <c r="A10" s="37"/>
      <c r="B10" s="49"/>
      <c r="C10" s="37"/>
      <c r="D10" s="37"/>
      <c r="E10" s="37"/>
      <c r="F10" s="37"/>
      <c r="G10" s="37"/>
      <c r="H10" s="37"/>
      <c r="I10" s="37"/>
      <c r="J10" s="37"/>
      <c r="K10" s="37"/>
      <c r="L10" s="37"/>
      <c r="M10" s="37"/>
      <c r="N10" s="37"/>
      <c r="O10" s="37"/>
      <c r="P10" s="37"/>
      <c r="Q10" s="37"/>
      <c r="R10" s="37"/>
      <c r="S10" s="37"/>
      <c r="T10" s="37"/>
      <c r="U10" s="37"/>
      <c r="V10" s="37"/>
    </row>
    <row r="11" spans="1:22" ht="12.7" x14ac:dyDescent="0.4">
      <c r="A11" s="37"/>
      <c r="B11" s="49"/>
      <c r="C11" s="37"/>
      <c r="D11" s="37"/>
      <c r="E11" s="37"/>
      <c r="F11" s="37"/>
      <c r="G11" s="37" t="s">
        <v>46</v>
      </c>
      <c r="H11" s="37"/>
      <c r="I11" s="37"/>
      <c r="J11" s="37" t="s">
        <v>47</v>
      </c>
      <c r="K11" s="117">
        <v>0</v>
      </c>
      <c r="L11" s="117"/>
      <c r="M11" s="117"/>
      <c r="N11" s="37"/>
      <c r="O11" s="37"/>
      <c r="P11" s="37"/>
      <c r="Q11" s="51" t="s">
        <v>66</v>
      </c>
      <c r="R11" s="37"/>
      <c r="S11" s="37"/>
      <c r="T11" s="37"/>
      <c r="U11" s="37"/>
      <c r="V11" s="37"/>
    </row>
    <row r="12" spans="1:22" ht="5.25" customHeight="1" x14ac:dyDescent="0.4">
      <c r="A12" s="37"/>
      <c r="B12" s="49"/>
      <c r="C12" s="37"/>
      <c r="D12" s="37"/>
      <c r="E12" s="37"/>
      <c r="F12" s="37"/>
      <c r="G12" s="37"/>
      <c r="H12" s="37"/>
      <c r="I12" s="37"/>
      <c r="J12" s="37"/>
      <c r="K12" s="37"/>
      <c r="L12" s="37"/>
      <c r="M12" s="37"/>
      <c r="N12" s="37"/>
      <c r="O12" s="37"/>
      <c r="P12" s="37"/>
      <c r="Q12" s="37"/>
      <c r="R12" s="37"/>
      <c r="S12" s="37"/>
      <c r="T12" s="37"/>
      <c r="U12" s="37"/>
      <c r="V12" s="37"/>
    </row>
    <row r="13" spans="1:22" ht="12.7" x14ac:dyDescent="0.4">
      <c r="A13" s="37"/>
      <c r="B13" s="49"/>
      <c r="C13" s="37"/>
      <c r="D13" s="37"/>
      <c r="E13" s="37"/>
      <c r="F13" s="37"/>
      <c r="G13" s="37" t="s">
        <v>8</v>
      </c>
      <c r="H13" s="37"/>
      <c r="I13" s="37"/>
      <c r="J13" s="37"/>
      <c r="K13" s="122">
        <v>2</v>
      </c>
      <c r="L13" s="122"/>
      <c r="M13" s="122"/>
      <c r="N13" s="37"/>
      <c r="O13" s="37"/>
      <c r="P13" s="37"/>
      <c r="Q13" s="37"/>
      <c r="R13" s="37"/>
      <c r="S13" s="37"/>
      <c r="T13" s="37"/>
      <c r="U13" s="37"/>
      <c r="V13" s="37"/>
    </row>
    <row r="14" spans="1:22" ht="5.25" customHeight="1" x14ac:dyDescent="0.4">
      <c r="A14" s="37"/>
      <c r="B14" s="49"/>
      <c r="C14" s="47"/>
      <c r="D14" s="47"/>
      <c r="E14" s="47"/>
      <c r="F14" s="47"/>
      <c r="G14" s="47"/>
      <c r="H14" s="47"/>
      <c r="I14" s="47"/>
      <c r="J14" s="47"/>
      <c r="K14" s="47"/>
      <c r="L14" s="47"/>
      <c r="M14" s="47"/>
      <c r="N14" s="47"/>
      <c r="O14" s="47"/>
      <c r="P14" s="47"/>
      <c r="Q14" s="47"/>
      <c r="R14" s="47"/>
      <c r="S14" s="47"/>
      <c r="T14" s="47"/>
      <c r="U14" s="37"/>
      <c r="V14" s="37"/>
    </row>
    <row r="15" spans="1:22" ht="5.25" customHeight="1" x14ac:dyDescent="0.4">
      <c r="A15" s="37"/>
      <c r="B15" s="49"/>
      <c r="C15" s="50"/>
      <c r="D15" s="50"/>
      <c r="E15" s="37"/>
      <c r="F15" s="37"/>
      <c r="G15" s="37"/>
      <c r="H15" s="37"/>
      <c r="I15" s="37"/>
      <c r="J15" s="37"/>
      <c r="K15" s="37"/>
      <c r="L15" s="37"/>
      <c r="M15" s="37"/>
      <c r="N15" s="37"/>
      <c r="O15" s="37"/>
      <c r="P15" s="37"/>
      <c r="Q15" s="37"/>
      <c r="R15" s="37"/>
      <c r="S15" s="37"/>
      <c r="T15" s="50"/>
      <c r="U15" s="37"/>
      <c r="V15" s="37"/>
    </row>
    <row r="16" spans="1:22" ht="12.7" x14ac:dyDescent="0.4">
      <c r="A16" s="37"/>
      <c r="B16" s="45"/>
      <c r="C16" s="46" t="str">
        <f>IF(Betreuungsgutscheinrechner!K13=0," ",IF(Betreuungsgutscheinrechner!K13=1,"Kind","Kinder"))</f>
        <v>Kinder</v>
      </c>
      <c r="D16" s="37"/>
      <c r="E16" s="52"/>
      <c r="F16" s="52"/>
      <c r="G16" s="37" t="str">
        <f>IF(OR(Betreuungsgutscheinrechner!K13=1,Betreuungsgutscheinrechner!K13=2,Betreuungsgutscheinrechner!K13=3,Betreuungsgutscheinrechner!K13=4),"Kind 1 Betreuungspensum in %"," ")</f>
        <v>Kind 1 Betreuungspensum in %</v>
      </c>
      <c r="H16" s="37"/>
      <c r="I16" s="37"/>
      <c r="J16" s="37"/>
      <c r="K16" s="3">
        <v>40</v>
      </c>
      <c r="L16" s="37"/>
      <c r="M16" s="37"/>
      <c r="N16" s="37"/>
      <c r="O16" s="37"/>
      <c r="P16" s="37"/>
      <c r="Q16" s="37" t="str">
        <f>IF(OR(Betreuungsgutscheinrechner!K13=1,Betreuungsgutscheinrechner!K13=2,Betreuungsgutscheinrechner!K13=3,Betreuungsgutscheinrechner!K13=4),"Geburtsdatum (dd.mm.yyyy)"," ")</f>
        <v>Geburtsdatum (dd.mm.yyyy)</v>
      </c>
      <c r="R16" s="37"/>
      <c r="S16" s="2">
        <v>44927</v>
      </c>
      <c r="T16" s="37"/>
      <c r="U16" s="37"/>
      <c r="V16" s="37"/>
    </row>
    <row r="17" spans="1:27" ht="5.25" customHeight="1" x14ac:dyDescent="0.4">
      <c r="A17" s="37"/>
      <c r="B17" s="49"/>
      <c r="C17" s="37"/>
      <c r="D17" s="37"/>
      <c r="E17" s="52"/>
      <c r="F17" s="52"/>
      <c r="G17" s="37"/>
      <c r="H17" s="37"/>
      <c r="I17" s="37"/>
      <c r="J17" s="37"/>
      <c r="K17" s="37"/>
      <c r="L17" s="37"/>
      <c r="M17" s="37"/>
      <c r="N17" s="37"/>
      <c r="O17" s="37"/>
      <c r="P17" s="37"/>
      <c r="Q17" s="37"/>
      <c r="R17" s="37"/>
      <c r="S17" s="37"/>
      <c r="T17" s="37"/>
      <c r="U17" s="37"/>
      <c r="V17" s="37"/>
    </row>
    <row r="18" spans="1:27" ht="12.7" x14ac:dyDescent="0.4">
      <c r="A18" s="37"/>
      <c r="B18" s="49"/>
      <c r="C18" s="37"/>
      <c r="D18" s="37"/>
      <c r="E18" s="52"/>
      <c r="F18" s="52"/>
      <c r="G18" s="37" t="str">
        <f>IF(OR(,Betreuungsgutscheinrechner!K13=2,Betreuungsgutscheinrechner!K13=3,Betreuungsgutscheinrechner!K13=4),"Kind 2 Betreuungspensum in %"," ")</f>
        <v>Kind 2 Betreuungspensum in %</v>
      </c>
      <c r="H18" s="37"/>
      <c r="I18" s="37"/>
      <c r="J18" s="37"/>
      <c r="K18" s="32">
        <v>40</v>
      </c>
      <c r="L18" s="37"/>
      <c r="M18" s="37"/>
      <c r="N18" s="37"/>
      <c r="O18" s="37"/>
      <c r="P18" s="37"/>
      <c r="Q18" s="37" t="str">
        <f>IF(OR(,Betreuungsgutscheinrechner!K13=2,Betreuungsgutscheinrechner!K13=3,Betreuungsgutscheinrechner!K13=4),"Geburtsdatum (dd.mm.yyyy)"," ")</f>
        <v>Geburtsdatum (dd.mm.yyyy)</v>
      </c>
      <c r="R18" s="37"/>
      <c r="S18" s="2">
        <v>44229</v>
      </c>
      <c r="T18" s="37"/>
      <c r="U18" s="37"/>
      <c r="V18" s="37"/>
    </row>
    <row r="19" spans="1:27" ht="5.25" customHeight="1" x14ac:dyDescent="0.4">
      <c r="A19" s="37"/>
      <c r="B19" s="49"/>
      <c r="C19" s="37"/>
      <c r="D19" s="37"/>
      <c r="E19" s="52"/>
      <c r="F19" s="52"/>
      <c r="G19" s="37"/>
      <c r="H19" s="37"/>
      <c r="I19" s="37"/>
      <c r="J19" s="37"/>
      <c r="K19" s="37"/>
      <c r="L19" s="37"/>
      <c r="M19" s="37"/>
      <c r="N19" s="37"/>
      <c r="O19" s="37"/>
      <c r="P19" s="37"/>
      <c r="Q19" s="37"/>
      <c r="R19" s="37"/>
      <c r="S19" s="37"/>
      <c r="T19" s="37"/>
      <c r="U19" s="37"/>
      <c r="V19" s="37"/>
    </row>
    <row r="20" spans="1:27" ht="12.7" x14ac:dyDescent="0.4">
      <c r="A20" s="37"/>
      <c r="B20" s="49"/>
      <c r="C20" s="37"/>
      <c r="D20" s="37"/>
      <c r="E20" s="52"/>
      <c r="F20" s="52"/>
      <c r="G20" s="37" t="str">
        <f>IF(OR(,Betreuungsgutscheinrechner!K13=3,Betreuungsgutscheinrechner!K13=4),"Kind 3 Betreuungspensum in %"," ")</f>
        <v xml:space="preserve"> </v>
      </c>
      <c r="H20" s="37"/>
      <c r="I20" s="37"/>
      <c r="J20" s="37"/>
      <c r="K20" s="32"/>
      <c r="L20" s="37"/>
      <c r="M20" s="37"/>
      <c r="N20" s="37"/>
      <c r="O20" s="37"/>
      <c r="P20" s="37"/>
      <c r="Q20" s="37" t="str">
        <f>IF(OR(Betreuungsgutscheinrechner!K13=3,Betreuungsgutscheinrechner!K13=4),"Geburtsdatum (dd.mm.yyyy)"," ")</f>
        <v xml:space="preserve"> </v>
      </c>
      <c r="R20" s="37"/>
      <c r="S20" s="2"/>
      <c r="T20" s="37"/>
      <c r="U20" s="37"/>
      <c r="V20" s="37"/>
    </row>
    <row r="21" spans="1:27" ht="5.25" customHeight="1" x14ac:dyDescent="0.4">
      <c r="A21" s="37"/>
      <c r="B21" s="49"/>
      <c r="C21" s="37"/>
      <c r="D21" s="37"/>
      <c r="E21" s="52"/>
      <c r="F21" s="52"/>
      <c r="G21" s="37"/>
      <c r="H21" s="37"/>
      <c r="I21" s="37"/>
      <c r="J21" s="37"/>
      <c r="K21" s="37"/>
      <c r="L21" s="37"/>
      <c r="M21" s="37"/>
      <c r="N21" s="37"/>
      <c r="O21" s="37"/>
      <c r="P21" s="37"/>
      <c r="Q21" s="37"/>
      <c r="R21" s="37"/>
      <c r="S21" s="53"/>
      <c r="T21" s="37"/>
      <c r="U21" s="37"/>
      <c r="V21" s="37"/>
    </row>
    <row r="22" spans="1:27" ht="12.7" x14ac:dyDescent="0.4">
      <c r="A22" s="37"/>
      <c r="B22" s="49"/>
      <c r="C22" s="37"/>
      <c r="D22" s="37"/>
      <c r="E22" s="52"/>
      <c r="F22" s="52"/>
      <c r="G22" s="37" t="str">
        <f>IF(Betreuungsgutscheinrechner!K13=4,"Kind 4 Betreuungspensum in %"," ")</f>
        <v xml:space="preserve"> </v>
      </c>
      <c r="H22" s="37"/>
      <c r="I22" s="37"/>
      <c r="J22" s="37"/>
      <c r="K22" s="32"/>
      <c r="L22" s="37"/>
      <c r="M22" s="37"/>
      <c r="N22" s="37"/>
      <c r="O22" s="37"/>
      <c r="P22" s="37"/>
      <c r="Q22" s="37" t="str">
        <f>IF(Betreuungsgutscheinrechner!K13=4,"Geburtsdatum (dd.mm.yyyy)"," ")</f>
        <v xml:space="preserve"> </v>
      </c>
      <c r="R22" s="37"/>
      <c r="S22" s="2"/>
      <c r="T22" s="37"/>
      <c r="U22" s="37"/>
      <c r="V22" s="37"/>
    </row>
    <row r="23" spans="1:27" s="37" customFormat="1" ht="3.75" customHeight="1" x14ac:dyDescent="0.4">
      <c r="B23" s="49"/>
      <c r="E23" s="52"/>
      <c r="F23" s="52"/>
    </row>
    <row r="24" spans="1:27" ht="12.7" x14ac:dyDescent="0.4">
      <c r="A24" s="37"/>
      <c r="B24" s="49"/>
      <c r="C24" s="54" t="s">
        <v>62</v>
      </c>
      <c r="D24" s="37"/>
      <c r="E24" s="52"/>
      <c r="F24" s="52"/>
      <c r="G24" s="37"/>
      <c r="H24" s="37"/>
      <c r="I24" s="37"/>
      <c r="J24" s="37"/>
      <c r="K24" s="37"/>
      <c r="L24" s="37"/>
      <c r="M24" s="37"/>
      <c r="N24" s="37"/>
      <c r="O24" s="37"/>
      <c r="P24" s="37"/>
      <c r="Q24" s="37"/>
      <c r="R24" s="37"/>
      <c r="S24" s="37"/>
      <c r="T24" s="37"/>
      <c r="U24" s="37"/>
      <c r="V24" s="37"/>
    </row>
    <row r="25" spans="1:27" ht="5.25" customHeight="1" x14ac:dyDescent="0.4">
      <c r="A25" s="37"/>
      <c r="B25" s="49"/>
      <c r="C25" s="47"/>
      <c r="D25" s="47"/>
      <c r="E25" s="37"/>
      <c r="F25" s="37"/>
      <c r="G25" s="37"/>
      <c r="H25" s="37"/>
      <c r="I25" s="37"/>
      <c r="J25" s="37"/>
      <c r="K25" s="37"/>
      <c r="L25" s="37"/>
      <c r="M25" s="37"/>
      <c r="N25" s="37"/>
      <c r="O25" s="37"/>
      <c r="P25" s="37"/>
      <c r="Q25" s="37"/>
      <c r="R25" s="37"/>
      <c r="S25" s="37"/>
      <c r="T25" s="47"/>
      <c r="U25" s="37"/>
      <c r="V25" s="37"/>
    </row>
    <row r="26" spans="1:27" ht="11.25" customHeight="1" x14ac:dyDescent="0.4">
      <c r="A26" s="37"/>
      <c r="B26" s="49"/>
      <c r="C26" s="78"/>
      <c r="D26" s="78"/>
      <c r="E26" s="78"/>
      <c r="F26" s="78"/>
      <c r="G26" s="78"/>
      <c r="H26" s="78"/>
      <c r="I26" s="78"/>
      <c r="J26" s="78"/>
      <c r="K26" s="78"/>
      <c r="L26" s="78"/>
      <c r="M26" s="78"/>
      <c r="N26" s="78"/>
      <c r="O26" s="78"/>
      <c r="P26" s="78"/>
      <c r="Q26" s="78"/>
      <c r="R26" s="78"/>
      <c r="S26" s="78"/>
      <c r="T26" s="50"/>
      <c r="U26" s="37"/>
      <c r="V26" s="55"/>
      <c r="Z26" s="37"/>
    </row>
    <row r="27" spans="1:27" ht="12.75" customHeight="1" x14ac:dyDescent="0.4">
      <c r="A27" s="37"/>
      <c r="B27" s="56"/>
      <c r="C27" s="79" t="s">
        <v>9</v>
      </c>
      <c r="D27" s="80"/>
      <c r="E27" s="80"/>
      <c r="F27" s="80"/>
      <c r="G27" s="80"/>
      <c r="H27" s="80"/>
      <c r="I27" s="80"/>
      <c r="J27" s="80"/>
      <c r="K27" s="80"/>
      <c r="L27" s="80"/>
      <c r="M27" s="80"/>
      <c r="N27" s="80"/>
      <c r="O27" s="80"/>
      <c r="P27" s="80"/>
      <c r="Q27" s="80"/>
      <c r="R27" s="80"/>
      <c r="S27" s="81"/>
      <c r="T27" s="57"/>
      <c r="U27" s="58"/>
      <c r="V27" s="58"/>
      <c r="W27" s="58"/>
      <c r="X27" s="58"/>
      <c r="Y27" s="58"/>
      <c r="Z27" s="58"/>
      <c r="AA27" s="58"/>
    </row>
    <row r="28" spans="1:27" ht="5.25" customHeight="1" x14ac:dyDescent="0.4">
      <c r="A28" s="37"/>
      <c r="B28" s="37"/>
      <c r="C28" s="63"/>
      <c r="D28" s="63"/>
      <c r="E28" s="63"/>
      <c r="F28" s="63"/>
      <c r="G28" s="63"/>
      <c r="H28" s="63"/>
      <c r="I28" s="63"/>
      <c r="J28" s="63"/>
      <c r="K28" s="63"/>
      <c r="L28" s="63"/>
      <c r="M28" s="63"/>
      <c r="N28" s="63"/>
      <c r="O28" s="63"/>
      <c r="P28" s="63"/>
      <c r="Q28" s="63"/>
      <c r="R28" s="63"/>
      <c r="S28" s="82"/>
      <c r="T28" s="58"/>
      <c r="U28" s="58"/>
      <c r="V28" s="58"/>
      <c r="W28" s="58"/>
      <c r="X28" s="58"/>
      <c r="Y28" s="58"/>
      <c r="Z28" s="58"/>
      <c r="AA28" s="58"/>
    </row>
    <row r="29" spans="1:27" ht="12.75" customHeight="1" x14ac:dyDescent="0.4">
      <c r="A29" s="37"/>
      <c r="B29" s="37"/>
      <c r="C29" s="63" t="s">
        <v>10</v>
      </c>
      <c r="D29" s="63"/>
      <c r="E29" s="63"/>
      <c r="F29" s="63"/>
      <c r="G29" s="63"/>
      <c r="H29" s="63"/>
      <c r="I29" s="63"/>
      <c r="J29" s="63"/>
      <c r="K29" s="83">
        <f>Betreuungsgutscheinrechner!K7</f>
        <v>0</v>
      </c>
      <c r="L29" s="63"/>
      <c r="M29" s="63"/>
      <c r="N29" s="63"/>
      <c r="O29" s="63"/>
      <c r="P29" s="63"/>
      <c r="Q29" s="63"/>
      <c r="R29" s="63"/>
      <c r="S29" s="82"/>
      <c r="T29" s="58"/>
      <c r="U29" s="58"/>
      <c r="V29" s="58"/>
      <c r="W29" s="58"/>
      <c r="X29" s="58"/>
      <c r="Y29" s="58"/>
      <c r="Z29" s="58"/>
      <c r="AA29" s="58"/>
    </row>
    <row r="30" spans="1:27" ht="12.75" customHeight="1" x14ac:dyDescent="0.4">
      <c r="A30" s="37"/>
      <c r="B30" s="37"/>
      <c r="C30" s="63" t="str">
        <f>IF(Betreuungsgutscheinrechner!K9&gt;Berechnung!$J$17,"10 % des steuerbaren Vermögens über CHF 100'000","")</f>
        <v/>
      </c>
      <c r="D30" s="63"/>
      <c r="E30" s="63"/>
      <c r="F30" s="63"/>
      <c r="G30" s="63"/>
      <c r="H30" s="63"/>
      <c r="I30" s="63"/>
      <c r="J30" s="63"/>
      <c r="K30" s="83" t="str">
        <f>IF(Betreuungsgutscheinrechner!K9&gt;Berechnung!$J$17,0.1*(K9-Berechnung!$J$17),"")</f>
        <v/>
      </c>
      <c r="L30" s="84"/>
      <c r="M30" s="85"/>
      <c r="N30" s="63"/>
      <c r="O30" s="63"/>
      <c r="P30" s="63"/>
      <c r="Q30" s="63"/>
      <c r="R30" s="63"/>
      <c r="S30" s="82"/>
      <c r="T30" s="58"/>
      <c r="U30" s="58"/>
      <c r="V30" s="58"/>
      <c r="W30" s="58"/>
      <c r="X30" s="58"/>
      <c r="Y30" s="58"/>
      <c r="Z30" s="58"/>
      <c r="AA30" s="58"/>
    </row>
    <row r="31" spans="1:27" ht="12.75" customHeight="1" x14ac:dyDescent="0.4">
      <c r="A31" s="37"/>
      <c r="B31" s="37"/>
      <c r="C31" s="63" t="str">
        <f>IF(Betreuungsgutscheinrechner!K11&gt;0,"Einzahlungen in die 2. und 3. Säule","")</f>
        <v/>
      </c>
      <c r="D31" s="63"/>
      <c r="E31" s="63"/>
      <c r="F31" s="63"/>
      <c r="G31" s="63"/>
      <c r="H31" s="63"/>
      <c r="I31" s="63"/>
      <c r="J31" s="63"/>
      <c r="K31" s="83" t="str">
        <f>IF(Betreuungsgutscheinrechner!K11&gt;0,K11,"")</f>
        <v/>
      </c>
      <c r="L31" s="84"/>
      <c r="M31" s="85"/>
      <c r="N31" s="63"/>
      <c r="O31" s="63"/>
      <c r="P31" s="63"/>
      <c r="Q31" s="63"/>
      <c r="R31" s="63"/>
      <c r="S31" s="82"/>
      <c r="T31" s="58"/>
      <c r="U31" s="58"/>
      <c r="V31" s="58"/>
      <c r="W31" s="58"/>
      <c r="X31" s="58"/>
      <c r="Y31" s="58"/>
      <c r="Z31" s="58"/>
      <c r="AA31" s="58"/>
    </row>
    <row r="32" spans="1:27" ht="12.75" customHeight="1" x14ac:dyDescent="0.4">
      <c r="A32" s="37"/>
      <c r="B32" s="37"/>
      <c r="C32" s="63" t="s">
        <v>9</v>
      </c>
      <c r="D32" s="63"/>
      <c r="E32" s="63"/>
      <c r="F32" s="63"/>
      <c r="G32" s="63"/>
      <c r="H32" s="63"/>
      <c r="I32" s="63"/>
      <c r="J32" s="63"/>
      <c r="K32" s="86">
        <f>SUM(K29,K30,K31)</f>
        <v>0</v>
      </c>
      <c r="L32" s="87" t="str">
        <f>IF(K32&gt;160000,"Ab einem massgebenden Einkommen von CHF 160'000 werden keine Betreuungsgutscheine mehr entrichtet.","")</f>
        <v/>
      </c>
      <c r="M32" s="88"/>
      <c r="N32" s="88"/>
      <c r="O32" s="88"/>
      <c r="P32" s="88"/>
      <c r="Q32" s="88"/>
      <c r="R32" s="88"/>
      <c r="S32" s="82"/>
      <c r="T32" s="58"/>
      <c r="U32" s="58"/>
      <c r="V32" s="58"/>
      <c r="W32" s="58"/>
      <c r="X32" s="58"/>
      <c r="Y32" s="58"/>
      <c r="Z32" s="58"/>
      <c r="AA32" s="58"/>
    </row>
    <row r="33" spans="1:27" ht="12.75" customHeight="1" x14ac:dyDescent="0.4">
      <c r="A33" s="37"/>
      <c r="B33" s="37"/>
      <c r="C33" s="63"/>
      <c r="D33" s="63"/>
      <c r="E33" s="63"/>
      <c r="F33" s="63"/>
      <c r="G33" s="63"/>
      <c r="H33" s="63"/>
      <c r="I33" s="89"/>
      <c r="J33" s="63"/>
      <c r="K33" s="88"/>
      <c r="L33" s="88"/>
      <c r="M33" s="88"/>
      <c r="N33" s="88"/>
      <c r="O33" s="88"/>
      <c r="P33" s="88"/>
      <c r="Q33" s="88"/>
      <c r="R33" s="88"/>
      <c r="S33" s="82"/>
      <c r="T33" s="58"/>
      <c r="U33" s="58"/>
      <c r="V33" s="58"/>
      <c r="W33" s="58"/>
      <c r="X33" s="58"/>
      <c r="Y33" s="58"/>
      <c r="Z33" s="58"/>
      <c r="AA33" s="58"/>
    </row>
    <row r="34" spans="1:27" ht="13.5" customHeight="1" x14ac:dyDescent="0.4">
      <c r="A34" s="37"/>
      <c r="B34" s="37"/>
      <c r="C34" s="124"/>
      <c r="D34" s="124"/>
      <c r="E34" s="124"/>
      <c r="F34" s="124"/>
      <c r="G34" s="124"/>
      <c r="H34" s="124"/>
      <c r="I34" s="124"/>
      <c r="J34" s="124"/>
      <c r="K34" s="124"/>
      <c r="L34" s="124"/>
      <c r="M34" s="124"/>
      <c r="N34" s="124"/>
      <c r="O34" s="124"/>
      <c r="P34" s="124"/>
      <c r="Q34" s="124"/>
      <c r="R34" s="124"/>
      <c r="S34" s="91"/>
      <c r="T34" s="58"/>
      <c r="U34" s="58"/>
      <c r="V34" s="58"/>
      <c r="W34" s="58"/>
      <c r="X34" s="58"/>
      <c r="Y34" s="58"/>
      <c r="Z34" s="58"/>
      <c r="AA34" s="58"/>
    </row>
    <row r="35" spans="1:27" ht="10.5" customHeight="1" x14ac:dyDescent="0.4">
      <c r="A35" s="37"/>
      <c r="B35" s="37"/>
      <c r="C35" s="125"/>
      <c r="D35" s="125"/>
      <c r="E35" s="125"/>
      <c r="F35" s="125"/>
      <c r="G35" s="125"/>
      <c r="H35" s="125"/>
      <c r="I35" s="125"/>
      <c r="J35" s="125"/>
      <c r="K35" s="125"/>
      <c r="L35" s="125"/>
      <c r="M35" s="125"/>
      <c r="N35" s="125"/>
      <c r="O35" s="125"/>
      <c r="P35" s="125"/>
      <c r="Q35" s="125"/>
      <c r="R35" s="92"/>
      <c r="S35" s="93"/>
      <c r="T35" s="58"/>
      <c r="U35" s="58"/>
      <c r="V35" s="58"/>
      <c r="W35" s="58"/>
      <c r="X35" s="58"/>
      <c r="Y35" s="58"/>
      <c r="Z35" s="58"/>
      <c r="AA35" s="58"/>
    </row>
    <row r="36" spans="1:27" ht="5.25" customHeight="1" x14ac:dyDescent="0.4">
      <c r="A36" s="37"/>
      <c r="B36" s="37"/>
      <c r="C36" s="90"/>
      <c r="D36" s="94"/>
      <c r="E36" s="94"/>
      <c r="F36" s="94"/>
      <c r="G36" s="94"/>
      <c r="H36" s="94"/>
      <c r="I36" s="94"/>
      <c r="J36" s="94"/>
      <c r="K36" s="94"/>
      <c r="L36" s="94"/>
      <c r="M36" s="94"/>
      <c r="N36" s="94"/>
      <c r="O36" s="94"/>
      <c r="P36" s="94"/>
      <c r="Q36" s="94"/>
      <c r="R36" s="94"/>
      <c r="S36" s="94"/>
      <c r="T36" s="58"/>
      <c r="U36" s="58"/>
      <c r="V36" s="58"/>
      <c r="W36" s="58"/>
      <c r="X36" s="58"/>
      <c r="Y36" s="58"/>
      <c r="Z36" s="58"/>
      <c r="AA36" s="58"/>
    </row>
    <row r="37" spans="1:27" ht="12.75" customHeight="1" x14ac:dyDescent="0.5">
      <c r="A37" s="37"/>
      <c r="C37" s="95" t="s">
        <v>11</v>
      </c>
      <c r="D37" s="96"/>
      <c r="E37" s="96"/>
      <c r="F37" s="96"/>
      <c r="G37" s="96"/>
      <c r="H37" s="96"/>
      <c r="I37" s="63"/>
      <c r="J37" s="85"/>
      <c r="K37" s="63"/>
      <c r="L37" s="63"/>
      <c r="M37" s="63"/>
      <c r="N37" s="63"/>
      <c r="O37" s="63"/>
      <c r="P37" s="63"/>
      <c r="Q37" s="63"/>
      <c r="R37" s="63"/>
      <c r="S37" s="82"/>
      <c r="T37" s="58"/>
      <c r="U37" s="58"/>
      <c r="V37" s="58"/>
      <c r="W37" s="58"/>
      <c r="X37" s="58"/>
      <c r="Y37" s="58"/>
      <c r="Z37" s="58"/>
      <c r="AA37" s="58"/>
    </row>
    <row r="38" spans="1:27" ht="5.25" customHeight="1" x14ac:dyDescent="0.5">
      <c r="A38" s="37"/>
      <c r="C38" s="95"/>
      <c r="D38" s="96"/>
      <c r="E38" s="96"/>
      <c r="F38" s="96"/>
      <c r="G38" s="96"/>
      <c r="H38" s="96"/>
      <c r="I38" s="63"/>
      <c r="J38" s="63"/>
      <c r="K38" s="63"/>
      <c r="L38" s="63"/>
      <c r="M38" s="63"/>
      <c r="N38" s="63"/>
      <c r="O38" s="63"/>
      <c r="P38" s="63"/>
      <c r="Q38" s="63"/>
      <c r="R38" s="63"/>
      <c r="S38" s="82"/>
      <c r="T38" s="58"/>
      <c r="U38" s="58"/>
      <c r="V38" s="58"/>
      <c r="W38" s="58"/>
      <c r="X38" s="58"/>
      <c r="Y38" s="58"/>
      <c r="Z38" s="58"/>
      <c r="AA38" s="58"/>
    </row>
    <row r="39" spans="1:27" ht="24" customHeight="1" x14ac:dyDescent="0.4">
      <c r="A39" s="37"/>
      <c r="B39" s="37"/>
      <c r="C39" s="63"/>
      <c r="D39" s="63"/>
      <c r="E39" s="63"/>
      <c r="F39" s="63"/>
      <c r="G39" s="126" t="s">
        <v>41</v>
      </c>
      <c r="H39" s="126"/>
      <c r="I39" s="97"/>
      <c r="J39" s="126" t="s">
        <v>42</v>
      </c>
      <c r="K39" s="126"/>
      <c r="L39" s="98"/>
      <c r="M39" s="59" t="s">
        <v>12</v>
      </c>
      <c r="N39" s="59"/>
      <c r="O39" s="59"/>
      <c r="P39" s="59"/>
      <c r="Q39" s="63"/>
      <c r="R39" s="63"/>
      <c r="S39" s="82"/>
      <c r="T39" s="58"/>
      <c r="U39" s="58"/>
      <c r="V39" s="58"/>
      <c r="W39" s="58"/>
      <c r="X39" s="58"/>
      <c r="Y39" s="58"/>
      <c r="Z39" s="58"/>
      <c r="AA39" s="58"/>
    </row>
    <row r="40" spans="1:27" ht="11.25" customHeight="1" x14ac:dyDescent="0.4">
      <c r="A40" s="37"/>
      <c r="B40" s="37"/>
      <c r="C40" s="63"/>
      <c r="D40" s="63"/>
      <c r="E40" s="63"/>
      <c r="F40" s="63"/>
      <c r="G40" s="63"/>
      <c r="H40" s="63"/>
      <c r="I40" s="63"/>
      <c r="J40" s="63"/>
      <c r="K40" s="63"/>
      <c r="L40" s="63"/>
      <c r="M40" s="60"/>
      <c r="N40" s="60"/>
      <c r="O40" s="60"/>
      <c r="P40" s="60"/>
      <c r="Q40" s="63"/>
      <c r="R40" s="63"/>
      <c r="S40" s="82"/>
      <c r="T40" s="58"/>
      <c r="U40" s="58"/>
      <c r="V40" s="58"/>
      <c r="W40" s="58"/>
      <c r="X40" s="58"/>
      <c r="Y40" s="58"/>
      <c r="Z40" s="58"/>
      <c r="AA40" s="58"/>
    </row>
    <row r="41" spans="1:27" ht="12.7" x14ac:dyDescent="0.4">
      <c r="A41" s="37"/>
      <c r="B41" s="37"/>
      <c r="C41" s="63" t="s">
        <v>13</v>
      </c>
      <c r="D41" s="63"/>
      <c r="E41" s="99" t="e">
        <f>IF(#REF!="Kindertagesstätte","%",IF(#REF!="Tagesfamilienorganisation","Std.",""))</f>
        <v>#REF!</v>
      </c>
      <c r="F41" s="63"/>
      <c r="G41" s="100">
        <f>IF(C41="Kind 1",K16,"")</f>
        <v>40</v>
      </c>
      <c r="H41" s="99" t="s">
        <v>14</v>
      </c>
      <c r="I41" s="63"/>
      <c r="J41" s="113">
        <f>IF(Berechnung!$J$3*(1-(Berechnung!$L$2+Berechnung!$J$13*(Betreuungsgutscheinrechner!$K$32-Berechnung!$J$15)))&gt;Berechnung!$J$5,Berechnung!$J$5,Berechnung!$J$3*(1-(Berechnung!$L$2+Berechnung!$J$13*(Betreuungsgutscheinrechner!$K$32-Berechnung!$J$15))))</f>
        <v>125</v>
      </c>
      <c r="K41" s="101">
        <f>IF(Berechnung!A7&lt;Berechnung!$J$23,IF(($S$9-$L$41)&lt;=Berechnung!$J$7,$S$9-Berechnung!$J$7,$L$41),IF(($S$7-$L$41)&lt;=Berechnung!$J$7,$S$7-Berechnung!$J$7,$L$41))</f>
        <v>105</v>
      </c>
      <c r="L41" s="115">
        <f>IF(C41="Kind 1",ROUND(IF(K32&gt;Berechnung!$J$16,0,IF($K$9&gt;Berechnung!$J$19,0,IF(AND(Berechnung!A7&lt;Berechnung!$J$23,$J$41&lt;10),10+Berechnung!$J$22,IF(Berechnung!A7&lt;Berechnung!$J$23,$J$41+Berechnung!$J$22,IF($J$41&lt;10,10,$J$41))))),1),"")</f>
        <v>125</v>
      </c>
      <c r="M41" s="121">
        <f>K41*19.66*G41/100</f>
        <v>825.72</v>
      </c>
      <c r="N41" s="121"/>
      <c r="O41" s="121"/>
      <c r="P41" s="60"/>
      <c r="Q41" s="84" t="str">
        <f>IF(Berechnung!A7&lt;Berechnung!$J$23,"Tarif für Kind unter 18 Monate","Tarif für Kind ab 18 Monaten")</f>
        <v>Tarif für Kind ab 18 Monaten</v>
      </c>
      <c r="R41" s="63"/>
      <c r="S41" s="82"/>
      <c r="T41" s="58"/>
      <c r="U41" s="58"/>
      <c r="V41" s="58"/>
      <c r="W41" s="58"/>
      <c r="X41" s="58"/>
      <c r="Y41" s="58"/>
      <c r="Z41" s="58"/>
      <c r="AA41" s="58"/>
    </row>
    <row r="42" spans="1:27" ht="12.7" x14ac:dyDescent="0.4">
      <c r="A42" s="37"/>
      <c r="B42" s="37"/>
      <c r="C42" s="63" t="str">
        <f>IF(OR(AND(NOT(ISBLANK(S18)),NOT(ISBLANK(K18)),Betreuungsgutscheinrechner!K13=2),AND(NOT(ISBLANK(S18)),NOT(ISBLANK(K18)),Betreuungsgutscheinrechner!K13=3),AND(NOT(ISBLANK(S18)),NOT(ISBLANK(K18)),Betreuungsgutscheinrechner!K13=4)),"Kind 2","")</f>
        <v>Kind 2</v>
      </c>
      <c r="D42" s="63"/>
      <c r="E42" s="63" t="e">
        <f>IF(#REF!="Kindertagesstätte","%",IF(#REF!="Tagesfamilienorganisation","Std.",""))</f>
        <v>#REF!</v>
      </c>
      <c r="F42" s="63"/>
      <c r="G42" s="100">
        <f>IF(C42="Kind 2",K18,"")</f>
        <v>40</v>
      </c>
      <c r="H42" s="99" t="str">
        <f>IF(C42="Kind 2","%","")</f>
        <v>%</v>
      </c>
      <c r="I42" s="63"/>
      <c r="J42" s="113">
        <f>IF(Berechnung!$J$3*(1-(Berechnung!$L$2+Berechnung!$J$13*(Betreuungsgutscheinrechner!$K$32-Berechnung!$J$15)))&gt;Berechnung!$J$5,Berechnung!$J$5,Berechnung!$J$3*(1-(Berechnung!$L$2+Berechnung!$J$13*(Betreuungsgutscheinrechner!$K$32-Berechnung!$J$15))))</f>
        <v>125</v>
      </c>
      <c r="K42" s="101">
        <f>IF(C42="Kind 2",IF(Berechnung!A16&lt;Berechnung!$J$23,IF(($S$9-$L$42)&lt;=Berechnung!$J$7,$S$9-Berechnung!$J$7,$L$42),IF(($S$7-$L$42)&lt;=Berechnung!$J$7,$S$7-Berechnung!$J$7,$L$42)),"")</f>
        <v>105</v>
      </c>
      <c r="L42" s="115">
        <f>IF(C42="Kind 2",ROUND(IF(K32&gt;Berechnung!$J$16,0,IF($K$9&gt;Berechnung!$J$19,0,IF(AND(Berechnung!A16&lt;Berechnung!$J$23,$J$42&lt;10),10+Berechnung!$J$22,IF(Berechnung!A16&lt;Berechnung!$J$23,$J$42+Berechnung!$J$22,IF($J$42&lt;10,10,$J$42))))),1),"")</f>
        <v>125</v>
      </c>
      <c r="M42" s="121">
        <f>IF(C42="Kind 2",K42*19.66*G42/100,"")</f>
        <v>825.72</v>
      </c>
      <c r="N42" s="121"/>
      <c r="O42" s="121"/>
      <c r="P42" s="60"/>
      <c r="Q42" s="84" t="str">
        <f>IF(Berechnung!A16&lt;Berechnung!$J$23,"Tarif für Kind unter 18 Monate","Tarif für Kind ab 18 Monaten")</f>
        <v>Tarif für Kind ab 18 Monaten</v>
      </c>
      <c r="R42" s="63"/>
      <c r="S42" s="82"/>
      <c r="T42" s="58"/>
      <c r="U42" s="58"/>
      <c r="V42" s="58"/>
      <c r="W42" s="58"/>
      <c r="X42" s="58"/>
      <c r="Y42" s="58"/>
      <c r="Z42" s="58"/>
      <c r="AA42" s="58"/>
    </row>
    <row r="43" spans="1:27" ht="12.7" x14ac:dyDescent="0.4">
      <c r="A43" s="37"/>
      <c r="B43" s="37"/>
      <c r="C43" s="63" t="str">
        <f>IF(OR(AND(NOT(ISBLANK(S20)),NOT(ISBLANK(K20)),Betreuungsgutscheinrechner!K13=3),AND(NOT(ISBLANK(S20)),NOT(ISBLANK(K20)),Betreuungsgutscheinrechner!K13=4)),"Kind 3","")</f>
        <v/>
      </c>
      <c r="D43" s="63"/>
      <c r="E43" s="99" t="e">
        <f>IF(#REF!="Kindertagesstätte","%",IF(#REF!="Tagesfamilienorganisation","Std.",""))</f>
        <v>#REF!</v>
      </c>
      <c r="F43" s="63"/>
      <c r="G43" s="100" t="str">
        <f>IF(C43="Kind 3",K20,"")</f>
        <v/>
      </c>
      <c r="H43" s="99" t="str">
        <f>IF(C43="Kind 3","%","")</f>
        <v/>
      </c>
      <c r="I43" s="63"/>
      <c r="J43" s="113">
        <f>IF(Berechnung!$J$3*(1-(Berechnung!$L$2+Berechnung!$J$13*(Betreuungsgutscheinrechner!$K$32-Berechnung!$J$15)))&gt;Berechnung!$J$5,Berechnung!$J$5,Berechnung!$J$3*(1-(Berechnung!$L$2+Berechnung!$J$13*(Betreuungsgutscheinrechner!$K$32-Berechnung!$J$15))))</f>
        <v>125</v>
      </c>
      <c r="K43" s="101" t="str">
        <f>IF(C43="Kind 3",IF(Berechnung!A25&lt;Berechnung!$J$23,IF(($S$9-$L$43)&lt;=Berechnung!$J$7,$S$9-Berechnung!$J$7,$L$43),IF(($S$7-$L$43)&lt;=Berechnung!$J$7,$S$7-Berechnung!$J$7,$L$43)),"")</f>
        <v/>
      </c>
      <c r="L43" s="115" t="str">
        <f>IF(C43="Kind 3",ROUND(IF(K32&gt;Berechnung!$J$16,0,IF($K$9&gt;Berechnung!$J$19,0,IF(AND(Berechnung!A25&lt;Berechnung!$J$23,$J$43&lt;10),10+Berechnung!$J$22,IF(Berechnung!A25&lt;Berechnung!$J$23,$J$43+Berechnung!$J$22,IF($J$43&lt;10,10,$J$43))))),1),"")</f>
        <v/>
      </c>
      <c r="M43" s="121" t="str">
        <f>IF(C43="Kind 3",K43*19.66*G43/100,"")</f>
        <v/>
      </c>
      <c r="N43" s="121"/>
      <c r="O43" s="121"/>
      <c r="P43" s="60"/>
      <c r="Q43" s="84" t="str">
        <f>IF(Berechnung!A25&lt;Berechnung!$J$23,"Tarif für Kind unter 18 Monate","Tarif für Kind ab 18 Monaten")</f>
        <v>Tarif für Kind ab 18 Monaten</v>
      </c>
      <c r="R43" s="63"/>
      <c r="S43" s="82"/>
      <c r="T43" s="58"/>
      <c r="U43" s="58"/>
      <c r="V43" s="58"/>
      <c r="W43" s="58"/>
      <c r="X43" s="58"/>
      <c r="Y43" s="58"/>
      <c r="Z43" s="58"/>
      <c r="AA43" s="58"/>
    </row>
    <row r="44" spans="1:27" ht="12.7" x14ac:dyDescent="0.4">
      <c r="A44" s="37"/>
      <c r="B44" s="37"/>
      <c r="C44" s="102" t="str">
        <f>IF(OR(AND(NOT(ISBLANK(S22)),NOT(ISBLANK(K22)),Betreuungsgutscheinrechner!K13=4)),"Kind 4","")</f>
        <v/>
      </c>
      <c r="D44" s="102"/>
      <c r="E44" s="103" t="e">
        <f>IF(#REF!="Kindertagesstätte","%",IF(#REF!="Tagesfamilienorganisation","Std.",""))</f>
        <v>#REF!</v>
      </c>
      <c r="F44" s="102"/>
      <c r="G44" s="104" t="str">
        <f>IF(C44="Kind 4",K22,"")</f>
        <v/>
      </c>
      <c r="H44" s="103" t="str">
        <f>IF(C44="Kind 4","%","")</f>
        <v/>
      </c>
      <c r="I44" s="102"/>
      <c r="J44" s="114">
        <f>IF(Berechnung!$J$3*(1-(Berechnung!$L$2+Berechnung!$J$13*(Betreuungsgutscheinrechner!$K$32-Berechnung!$J$15)))&gt;Berechnung!$J$5,Berechnung!$J$5,Berechnung!$J$3*(1-(Berechnung!$L$2+Berechnung!$J$13*(Betreuungsgutscheinrechner!$K$32-Berechnung!$J$15))))</f>
        <v>125</v>
      </c>
      <c r="K44" s="101" t="str">
        <f>IF(C44="Kind 4",IF(Berechnung!A34&lt;Berechnung!$J$23,IF(($S$9-$L$44)&lt;=Berechnung!$J$7,$S$9-Berechnung!$J$7,$L$44),IF(($S$7-$L$44)&lt;=Berechnung!$J$7,$S$7-Berechnung!$J$7,$L$44)),"")</f>
        <v/>
      </c>
      <c r="L44" s="116" t="str">
        <f>IF(C44="Kind 4",ROUND(IF(K32&gt;Berechnung!$J$16,0,IF($K$9&gt;Berechnung!$J$19,0,IF(AND(Berechnung!A34&lt;Berechnung!$J$23,$J$44&lt;10),10+Berechnung!$J$22,IF(Berechnung!A34&lt;Berechnung!$J$23,$J$44+Berechnung!$J$22,IF($J$44&lt;10,10,$J$44))))),1),"")</f>
        <v/>
      </c>
      <c r="M44" s="123" t="str">
        <f>IF(C44="Kind 4",K44*19.66*G44/100,"")</f>
        <v/>
      </c>
      <c r="N44" s="123"/>
      <c r="O44" s="123"/>
      <c r="P44" s="105"/>
      <c r="Q44" s="106" t="str">
        <f>IF(Berechnung!A34&lt;Berechnung!$J$23,"Tarif für Kind unter 18 Monate","Tarif für Kind ab 18 Monaten")</f>
        <v>Tarif für Kind ab 18 Monaten</v>
      </c>
      <c r="R44" s="63"/>
      <c r="S44" s="82"/>
      <c r="T44" s="58"/>
      <c r="U44" s="58"/>
      <c r="V44" s="58"/>
      <c r="W44" s="58"/>
      <c r="X44" s="58"/>
      <c r="Y44" s="58"/>
      <c r="Z44" s="58"/>
      <c r="AA44" s="58"/>
    </row>
    <row r="45" spans="1:27" ht="12.75" customHeight="1" thickBot="1" x14ac:dyDescent="0.45">
      <c r="A45" s="37"/>
      <c r="B45" s="37"/>
      <c r="C45" s="62" t="s">
        <v>48</v>
      </c>
      <c r="D45" s="107"/>
      <c r="E45" s="107"/>
      <c r="F45" s="107"/>
      <c r="G45" s="107"/>
      <c r="H45" s="107"/>
      <c r="I45" s="107"/>
      <c r="J45" s="107"/>
      <c r="K45" s="108">
        <f>SUM(K41:K44)</f>
        <v>210</v>
      </c>
      <c r="L45" s="107"/>
      <c r="M45" s="118">
        <f>SUM(M41:O44)</f>
        <v>1651.44</v>
      </c>
      <c r="N45" s="118"/>
      <c r="O45" s="118"/>
      <c r="P45" s="109"/>
      <c r="Q45" s="107"/>
      <c r="R45" s="63"/>
      <c r="S45" s="82"/>
      <c r="T45" s="58"/>
      <c r="U45" s="58"/>
      <c r="V45" s="58"/>
      <c r="W45" s="58"/>
      <c r="X45" s="58"/>
      <c r="Y45" s="58"/>
      <c r="Z45" s="58"/>
      <c r="AA45" s="58"/>
    </row>
    <row r="46" spans="1:27" ht="12.7" x14ac:dyDescent="0.4">
      <c r="A46" s="37"/>
      <c r="B46" s="37"/>
      <c r="C46" s="95"/>
      <c r="D46" s="63"/>
      <c r="E46" s="63"/>
      <c r="F46" s="63"/>
      <c r="G46" s="63"/>
      <c r="H46" s="63"/>
      <c r="I46" s="63"/>
      <c r="J46" s="63"/>
      <c r="K46" s="63"/>
      <c r="L46" s="63"/>
      <c r="M46" s="63"/>
      <c r="N46" s="63"/>
      <c r="O46" s="63"/>
      <c r="P46" s="63"/>
      <c r="Q46" s="63"/>
      <c r="R46" s="63"/>
      <c r="S46" s="82"/>
      <c r="T46" s="58"/>
      <c r="U46" s="58"/>
      <c r="V46" s="58"/>
      <c r="W46" s="58"/>
      <c r="X46" s="58"/>
      <c r="Y46" s="58"/>
      <c r="Z46" s="58"/>
      <c r="AA46" s="58"/>
    </row>
    <row r="47" spans="1:27" ht="35.25" customHeight="1" x14ac:dyDescent="0.4">
      <c r="A47" s="37"/>
      <c r="B47" s="37"/>
      <c r="C47" s="119" t="s">
        <v>64</v>
      </c>
      <c r="D47" s="120"/>
      <c r="E47" s="120"/>
      <c r="F47" s="120"/>
      <c r="G47" s="120"/>
      <c r="H47" s="120"/>
      <c r="I47" s="120"/>
      <c r="J47" s="120"/>
      <c r="K47" s="120"/>
      <c r="L47" s="120"/>
      <c r="M47" s="120"/>
      <c r="N47" s="120"/>
      <c r="O47" s="120"/>
      <c r="P47" s="120"/>
      <c r="Q47" s="120"/>
      <c r="R47" s="120"/>
      <c r="S47" s="120"/>
      <c r="T47" s="58"/>
      <c r="U47" s="58"/>
      <c r="V47" s="58"/>
      <c r="W47" s="58"/>
      <c r="X47" s="58"/>
      <c r="Y47" s="58"/>
      <c r="Z47" s="58"/>
      <c r="AA47" s="58"/>
    </row>
    <row r="48" spans="1:27" ht="9" customHeight="1" x14ac:dyDescent="0.4">
      <c r="A48" s="37"/>
      <c r="B48" s="37"/>
      <c r="C48" s="64"/>
      <c r="D48" s="37"/>
      <c r="E48" s="37"/>
      <c r="F48" s="37"/>
      <c r="G48" s="37"/>
      <c r="H48" s="37"/>
      <c r="I48" s="37"/>
      <c r="J48" s="37"/>
      <c r="K48" s="37"/>
      <c r="L48" s="37"/>
      <c r="M48" s="37"/>
      <c r="N48" s="37"/>
      <c r="O48" s="37"/>
      <c r="P48" s="37"/>
      <c r="Q48" s="58"/>
      <c r="R48" s="58"/>
      <c r="S48" s="65"/>
      <c r="T48" s="58"/>
      <c r="U48" s="58"/>
      <c r="V48" s="58"/>
      <c r="W48" s="58"/>
      <c r="X48" s="58"/>
      <c r="Y48" s="58"/>
      <c r="Z48" s="58"/>
      <c r="AA48" s="58"/>
    </row>
    <row r="49" spans="1:27" ht="12.7" x14ac:dyDescent="0.4">
      <c r="A49" s="37"/>
      <c r="B49" s="37"/>
      <c r="C49" s="58"/>
      <c r="E49" s="37"/>
      <c r="F49" s="37"/>
      <c r="G49" s="37"/>
      <c r="H49" s="37"/>
      <c r="I49" s="37"/>
      <c r="J49" s="37"/>
      <c r="K49" s="37"/>
      <c r="L49" s="37"/>
      <c r="M49" s="37"/>
      <c r="N49" s="37"/>
      <c r="O49" s="37"/>
      <c r="P49" s="37"/>
      <c r="Q49" s="37"/>
      <c r="R49" s="37"/>
      <c r="S49" s="58"/>
      <c r="T49" s="58"/>
      <c r="U49" s="58"/>
      <c r="V49" s="58"/>
      <c r="W49" s="58"/>
      <c r="X49" s="58"/>
      <c r="Y49" s="58"/>
      <c r="Z49" s="58"/>
      <c r="AA49" s="58"/>
    </row>
    <row r="50" spans="1:27" ht="21.75" customHeight="1" x14ac:dyDescent="0.4">
      <c r="A50" s="37"/>
      <c r="B50" s="37"/>
      <c r="C50" s="37"/>
      <c r="D50" s="37"/>
      <c r="E50" s="37"/>
      <c r="F50" s="37"/>
      <c r="G50" s="37"/>
      <c r="H50" s="37"/>
      <c r="I50" s="37"/>
      <c r="J50" s="37"/>
      <c r="K50" s="61"/>
      <c r="L50" s="37"/>
      <c r="M50" s="37"/>
      <c r="N50" s="37"/>
      <c r="O50" s="37"/>
      <c r="P50" s="37"/>
      <c r="Q50" s="37"/>
      <c r="R50" s="37"/>
      <c r="S50" s="37"/>
      <c r="T50" s="37"/>
      <c r="U50" s="37"/>
      <c r="V50" s="37"/>
    </row>
    <row r="51" spans="1:27" ht="12.7" hidden="1" x14ac:dyDescent="0.4">
      <c r="A51" s="37"/>
      <c r="B51" s="37"/>
      <c r="C51" s="37"/>
      <c r="D51" s="37"/>
      <c r="E51" s="37"/>
      <c r="F51" s="37"/>
      <c r="G51" s="37"/>
      <c r="H51" s="37"/>
      <c r="I51" s="37"/>
      <c r="J51" s="37"/>
      <c r="K51" s="37"/>
      <c r="L51" s="37"/>
      <c r="M51" s="37"/>
      <c r="N51" s="37"/>
      <c r="O51" s="37"/>
      <c r="P51" s="37"/>
      <c r="Q51" s="37"/>
      <c r="R51" s="37"/>
      <c r="S51" s="37"/>
      <c r="T51" s="37"/>
      <c r="U51" s="37"/>
      <c r="V51" s="37"/>
    </row>
    <row r="52" spans="1:27" ht="12.7" hidden="1" x14ac:dyDescent="0.4">
      <c r="A52" s="37"/>
      <c r="B52" s="37"/>
      <c r="C52" s="37"/>
      <c r="D52" s="37"/>
      <c r="E52" s="37"/>
      <c r="F52" s="37"/>
      <c r="G52" s="37"/>
      <c r="H52" s="37"/>
      <c r="I52" s="37"/>
      <c r="J52" s="37"/>
      <c r="K52" s="66" t="s">
        <v>15</v>
      </c>
      <c r="L52" s="37"/>
      <c r="M52" s="37"/>
      <c r="N52" s="67" t="s">
        <v>16</v>
      </c>
      <c r="O52" s="50"/>
      <c r="P52" s="50"/>
      <c r="Q52" s="50"/>
      <c r="R52" s="50"/>
      <c r="S52" s="68"/>
      <c r="T52" s="37"/>
      <c r="U52" s="37"/>
      <c r="V52" s="37"/>
    </row>
    <row r="53" spans="1:27" ht="12.7" hidden="1" x14ac:dyDescent="0.4">
      <c r="A53" s="37"/>
      <c r="B53" s="37"/>
      <c r="C53" s="37"/>
      <c r="D53" s="37"/>
      <c r="E53" s="37"/>
      <c r="F53" s="37" t="s">
        <v>63</v>
      </c>
      <c r="G53" s="69"/>
      <c r="H53" s="37"/>
      <c r="I53" s="37"/>
      <c r="J53" s="37" t="s">
        <v>60</v>
      </c>
      <c r="K53" s="70" t="b">
        <f>OR(ISBLANK(Betreuungsgutscheinrechner!L4),ISBLANK(Betreuungsgutscheinrechner!K7),ISBLANK(Betreuungsgutscheinrechner!K9),ISBLANK(Betreuungsgutscheinrechner!K11), ISBLANK(Betreuungsgutscheinrechner!K13),ISBLANK(Betreuungsgutscheinrechner!S7),ISBLANK(K16),ISBLANK(S16))</f>
        <v>0</v>
      </c>
      <c r="L53" s="37"/>
      <c r="M53" s="37"/>
      <c r="N53" s="71" t="s">
        <v>19</v>
      </c>
      <c r="O53" s="37"/>
      <c r="P53" s="37"/>
      <c r="Q53" s="37" t="s">
        <v>20</v>
      </c>
      <c r="R53" s="37"/>
      <c r="S53" s="55" t="s">
        <v>21</v>
      </c>
      <c r="T53" s="37"/>
      <c r="U53" s="37"/>
      <c r="V53" s="37"/>
    </row>
    <row r="54" spans="1:27" ht="12.7" hidden="1" x14ac:dyDescent="0.4">
      <c r="A54" s="37"/>
      <c r="B54" s="37"/>
      <c r="C54" s="37"/>
      <c r="D54" s="37"/>
      <c r="E54" s="37"/>
      <c r="F54" s="37" t="str">
        <f>IF(AND($K$53=TRUE,$K$54=TRUE),"ja","nein")</f>
        <v>nein</v>
      </c>
      <c r="G54" s="37"/>
      <c r="H54" s="37"/>
      <c r="I54" s="37"/>
      <c r="J54" s="37" t="s">
        <v>61</v>
      </c>
      <c r="K54" s="37" t="b">
        <f>OR(ISBLANK(Betreuungsgutscheinrechner!L4),ISBLANK(Betreuungsgutscheinrechner!K7),ISBLANK(Betreuungsgutscheinrechner!K9),ISBLANK(Betreuungsgutscheinrechner!K11), ISBLANK(Betreuungsgutscheinrechner!K13),ISBLANK(Betreuungsgutscheinrechner!S9),ISBLANK(K16),ISBLANK(S16))</f>
        <v>0</v>
      </c>
      <c r="L54" s="37"/>
      <c r="M54" s="37"/>
      <c r="N54" s="71" t="s">
        <v>37</v>
      </c>
      <c r="O54" s="37"/>
      <c r="P54" s="37"/>
      <c r="Q54" s="37" t="str">
        <f ca="1">CELL("format",S16)</f>
        <v>D1</v>
      </c>
      <c r="R54" s="37"/>
      <c r="S54" s="55" t="b">
        <f>IF(AND($S$16&lt;$L$4,Berechnung!A7&lt;S62),TRUE,FALSE)</f>
        <v>1</v>
      </c>
      <c r="T54" s="37"/>
      <c r="U54" s="37"/>
      <c r="V54" s="37"/>
    </row>
    <row r="55" spans="1:27" ht="12.7" hidden="1" x14ac:dyDescent="0.4">
      <c r="A55" s="37"/>
      <c r="B55" s="37"/>
      <c r="C55" s="37"/>
      <c r="D55" s="37"/>
      <c r="E55" s="37"/>
      <c r="F55" s="37"/>
      <c r="G55" s="37"/>
      <c r="H55" s="37"/>
      <c r="I55" s="37"/>
      <c r="J55" s="37"/>
      <c r="K55" s="37"/>
      <c r="L55" s="37"/>
      <c r="M55" s="37"/>
      <c r="N55" s="71" t="s">
        <v>38</v>
      </c>
      <c r="O55" s="37"/>
      <c r="P55" s="37"/>
      <c r="Q55" s="37" t="str">
        <f ca="1">CELL("format",S18)</f>
        <v>D1</v>
      </c>
      <c r="R55" s="37"/>
      <c r="S55" s="55" t="b">
        <f>IF(AND(S18&lt;$L$4,Berechnung!A16&lt;S62),TRUE,FALSE)</f>
        <v>1</v>
      </c>
      <c r="T55" s="37"/>
      <c r="U55" s="37"/>
      <c r="V55" s="37"/>
    </row>
    <row r="56" spans="1:27" ht="12.7" hidden="1" x14ac:dyDescent="0.4">
      <c r="A56" s="37"/>
      <c r="B56" s="37"/>
      <c r="C56" s="37"/>
      <c r="D56" s="37"/>
      <c r="E56" s="37"/>
      <c r="F56" s="37"/>
      <c r="G56" s="37"/>
      <c r="H56" s="37"/>
      <c r="I56" s="37"/>
      <c r="J56" s="37"/>
      <c r="K56" s="37"/>
      <c r="L56" s="37"/>
      <c r="M56" s="37"/>
      <c r="N56" s="71" t="s">
        <v>39</v>
      </c>
      <c r="O56" s="37"/>
      <c r="P56" s="37"/>
      <c r="Q56" s="37" t="str">
        <f ca="1">CELL("format",S20)</f>
        <v>D1</v>
      </c>
      <c r="R56" s="37"/>
      <c r="S56" s="55" t="b">
        <f>IF(AND(S20&lt;$L$4,Berechnung!A25&lt;S62),TRUE,FALSE)</f>
        <v>1</v>
      </c>
      <c r="T56" s="37"/>
      <c r="U56" s="37"/>
      <c r="V56" s="37"/>
    </row>
    <row r="57" spans="1:27" ht="12.7" hidden="1" x14ac:dyDescent="0.4">
      <c r="A57" s="37"/>
      <c r="B57" s="37"/>
      <c r="C57" s="37"/>
      <c r="D57" s="37"/>
      <c r="E57" s="37"/>
      <c r="F57" s="37"/>
      <c r="G57" s="37"/>
      <c r="H57" s="37"/>
      <c r="I57" s="37"/>
      <c r="J57" s="37"/>
      <c r="K57" s="37"/>
      <c r="L57" s="37"/>
      <c r="M57" s="37"/>
      <c r="N57" s="72" t="s">
        <v>40</v>
      </c>
      <c r="O57" s="47"/>
      <c r="P57" s="47"/>
      <c r="Q57" s="47" t="str">
        <f ca="1">CELL("format",S22)</f>
        <v>D1</v>
      </c>
      <c r="R57" s="47"/>
      <c r="S57" s="73" t="b">
        <f>IF(AND(S22&lt;$L$4,Berechnung!A34&lt;S62),TRUE,FALSE)</f>
        <v>1</v>
      </c>
      <c r="T57" s="37"/>
      <c r="U57" s="37"/>
      <c r="V57" s="37"/>
    </row>
    <row r="58" spans="1:27" ht="12.7" hidden="1" x14ac:dyDescent="0.4">
      <c r="A58" s="37"/>
      <c r="B58" s="37"/>
      <c r="C58" s="37"/>
      <c r="D58" s="37"/>
      <c r="E58" s="37"/>
      <c r="F58" s="37"/>
      <c r="G58" s="37"/>
      <c r="H58" s="37"/>
      <c r="I58" s="37"/>
      <c r="J58" s="37"/>
      <c r="K58" s="37"/>
      <c r="L58" s="37"/>
      <c r="M58" s="37"/>
      <c r="N58" s="37"/>
      <c r="O58" s="37"/>
      <c r="P58" s="37"/>
      <c r="Q58" s="37"/>
      <c r="R58" s="37"/>
      <c r="S58" s="37"/>
      <c r="T58" s="37"/>
      <c r="U58" s="37"/>
      <c r="V58" s="37"/>
    </row>
    <row r="59" spans="1:27" ht="12.7" hidden="1" x14ac:dyDescent="0.4">
      <c r="A59" s="37"/>
      <c r="B59" s="37"/>
      <c r="C59" s="37"/>
      <c r="D59" s="37"/>
      <c r="E59" s="37"/>
      <c r="F59" s="67" t="s">
        <v>22</v>
      </c>
      <c r="G59" s="50"/>
      <c r="H59" s="50"/>
      <c r="I59" s="68"/>
      <c r="J59" s="37"/>
      <c r="K59" s="37"/>
      <c r="L59" s="37"/>
      <c r="M59" s="37"/>
      <c r="N59" s="74" t="s">
        <v>23</v>
      </c>
      <c r="O59" s="75"/>
      <c r="P59" s="75"/>
      <c r="Q59" s="76">
        <f ca="1">TODAY()</f>
        <v>45883</v>
      </c>
      <c r="R59" s="37"/>
      <c r="S59" s="37"/>
      <c r="T59" s="37"/>
      <c r="U59" s="37"/>
      <c r="V59" s="37"/>
    </row>
    <row r="60" spans="1:27" ht="12.7" hidden="1" x14ac:dyDescent="0.4">
      <c r="A60" s="37"/>
      <c r="B60" s="37"/>
      <c r="C60" s="37"/>
      <c r="D60" s="37"/>
      <c r="E60" s="37"/>
      <c r="F60" s="71" t="s">
        <v>17</v>
      </c>
      <c r="G60" s="37"/>
      <c r="H60" s="37"/>
      <c r="I60" s="77" t="s">
        <v>18</v>
      </c>
      <c r="J60" s="37"/>
      <c r="K60" s="37"/>
      <c r="L60" s="37"/>
      <c r="M60" s="37"/>
      <c r="N60" s="37"/>
      <c r="O60" s="37"/>
      <c r="P60" s="37"/>
      <c r="Q60" s="37"/>
      <c r="R60" s="37"/>
      <c r="S60" s="37"/>
      <c r="T60" s="37"/>
      <c r="U60" s="37"/>
    </row>
    <row r="61" spans="1:27" ht="12.7" hidden="1" x14ac:dyDescent="0.4">
      <c r="A61" s="37"/>
      <c r="B61" s="37"/>
      <c r="C61" s="37"/>
      <c r="D61" s="37"/>
      <c r="E61" s="37"/>
      <c r="F61" s="71" t="s">
        <v>24</v>
      </c>
      <c r="G61" s="37" t="str">
        <f>C41</f>
        <v>Kind 1</v>
      </c>
      <c r="H61" s="37"/>
      <c r="I61" s="55" t="b">
        <f>IF(G61="Kind 1",TRUE,FALSE)</f>
        <v>1</v>
      </c>
      <c r="J61" s="37"/>
      <c r="K61" s="37"/>
      <c r="L61" s="37"/>
      <c r="M61" s="37"/>
      <c r="N61" s="37"/>
      <c r="O61" s="37"/>
      <c r="P61" s="37"/>
      <c r="Q61" s="37"/>
      <c r="R61" s="37"/>
      <c r="S61" s="37"/>
      <c r="T61" s="37"/>
      <c r="U61" s="37"/>
    </row>
    <row r="62" spans="1:27" ht="12.7" hidden="1" x14ac:dyDescent="0.4">
      <c r="A62" s="37"/>
      <c r="B62" s="37"/>
      <c r="C62" s="37"/>
      <c r="D62" s="37"/>
      <c r="E62" s="37"/>
      <c r="F62" s="71" t="s">
        <v>25</v>
      </c>
      <c r="G62" s="37" t="str">
        <f>C42</f>
        <v>Kind 2</v>
      </c>
      <c r="H62" s="37"/>
      <c r="I62" s="55" t="b">
        <f>IF(G62="Kind 2",TRUE,FALSE)</f>
        <v>1</v>
      </c>
      <c r="J62" s="37"/>
      <c r="K62" s="37"/>
      <c r="L62" s="37"/>
      <c r="M62" s="37"/>
      <c r="N62" s="67" t="s">
        <v>26</v>
      </c>
      <c r="O62" s="50"/>
      <c r="P62" s="50"/>
      <c r="Q62" s="50"/>
      <c r="R62" s="50"/>
      <c r="S62" s="68">
        <v>2098</v>
      </c>
      <c r="T62" s="37"/>
      <c r="U62" s="37"/>
    </row>
    <row r="63" spans="1:27" ht="12.7" hidden="1" x14ac:dyDescent="0.4">
      <c r="A63" s="37"/>
      <c r="B63" s="37"/>
      <c r="C63" s="37"/>
      <c r="D63" s="37"/>
      <c r="E63" s="37"/>
      <c r="F63" s="71" t="s">
        <v>27</v>
      </c>
      <c r="G63" s="37" t="str">
        <f>C43</f>
        <v/>
      </c>
      <c r="H63" s="37"/>
      <c r="I63" s="55" t="b">
        <f>IF(G63="Kind 3",TRUE,FALSE)</f>
        <v>0</v>
      </c>
      <c r="J63" s="37"/>
      <c r="K63" s="37"/>
      <c r="L63" s="37"/>
      <c r="M63" s="37"/>
      <c r="N63" s="71" t="s">
        <v>28</v>
      </c>
      <c r="O63" s="37"/>
      <c r="P63" s="37"/>
      <c r="Q63" s="37"/>
      <c r="R63" s="37"/>
      <c r="S63" s="55">
        <v>90</v>
      </c>
      <c r="T63" s="37"/>
      <c r="U63" s="37"/>
    </row>
    <row r="64" spans="1:27" ht="12.7" hidden="1" x14ac:dyDescent="0.4">
      <c r="A64" s="37"/>
      <c r="B64" s="37"/>
      <c r="C64" s="37"/>
      <c r="D64" s="37"/>
      <c r="E64" s="37"/>
      <c r="F64" s="72" t="s">
        <v>29</v>
      </c>
      <c r="G64" s="47" t="str">
        <f>C44</f>
        <v/>
      </c>
      <c r="H64" s="47"/>
      <c r="I64" s="73" t="b">
        <f>IF(G64="Kind 4",TRUE,FALSE)</f>
        <v>0</v>
      </c>
      <c r="J64" s="37"/>
      <c r="K64" s="37"/>
      <c r="L64" s="37"/>
      <c r="M64" s="37"/>
      <c r="N64" s="72" t="s">
        <v>30</v>
      </c>
      <c r="O64" s="47"/>
      <c r="P64" s="47"/>
      <c r="Q64" s="47"/>
      <c r="R64" s="47"/>
      <c r="S64" s="73">
        <v>548</v>
      </c>
      <c r="T64" s="37"/>
      <c r="U64" s="37"/>
    </row>
    <row r="65" spans="1:21" ht="12.7" hidden="1" x14ac:dyDescent="0.4">
      <c r="A65" s="37"/>
      <c r="B65" s="37"/>
      <c r="C65" s="37"/>
      <c r="D65" s="37"/>
      <c r="E65" s="37"/>
      <c r="F65" s="37"/>
      <c r="G65" s="37"/>
      <c r="H65" s="37"/>
      <c r="I65" s="37"/>
      <c r="J65" s="37"/>
      <c r="K65" s="37"/>
      <c r="L65" s="37"/>
      <c r="M65" s="37"/>
      <c r="N65" s="37"/>
      <c r="O65" s="37"/>
      <c r="P65" s="37"/>
      <c r="Q65" s="37"/>
      <c r="R65" s="37"/>
      <c r="S65" s="37"/>
      <c r="T65" s="37"/>
      <c r="U65" s="37"/>
    </row>
    <row r="66" spans="1:21" ht="12.7" hidden="1" x14ac:dyDescent="0.4">
      <c r="A66" s="37"/>
      <c r="B66" s="37"/>
      <c r="C66" s="37"/>
      <c r="D66" s="37"/>
      <c r="E66" s="37"/>
      <c r="F66" s="37"/>
      <c r="G66" s="37"/>
      <c r="H66" s="37"/>
      <c r="I66" s="37"/>
      <c r="J66" s="37"/>
      <c r="K66" s="37"/>
      <c r="L66" s="37"/>
      <c r="M66" s="37"/>
      <c r="N66" s="37"/>
      <c r="O66" s="37"/>
      <c r="P66" s="37"/>
      <c r="Q66" s="37"/>
      <c r="R66" s="37"/>
      <c r="S66" s="37"/>
      <c r="T66" s="37"/>
      <c r="U66" s="37"/>
    </row>
    <row r="67" spans="1:21" ht="12.7" x14ac:dyDescent="0.4">
      <c r="A67" s="37"/>
      <c r="B67" s="37"/>
      <c r="C67" s="37"/>
      <c r="D67" s="37"/>
      <c r="E67" s="37"/>
      <c r="F67" s="37"/>
      <c r="G67" s="37"/>
      <c r="H67" s="37"/>
      <c r="I67" s="37"/>
      <c r="J67" s="37"/>
      <c r="K67" s="37"/>
      <c r="L67" s="37"/>
      <c r="M67" s="37"/>
      <c r="N67" s="37"/>
      <c r="O67" s="37"/>
      <c r="P67" s="37"/>
      <c r="Q67" s="37"/>
      <c r="R67" s="37"/>
      <c r="S67" s="37"/>
      <c r="T67" s="37"/>
      <c r="U67" s="37"/>
    </row>
    <row r="68" spans="1:21" ht="12.7" x14ac:dyDescent="0.4">
      <c r="A68" s="37"/>
      <c r="B68" s="37"/>
      <c r="C68" s="37"/>
      <c r="D68" s="37"/>
      <c r="E68" s="37"/>
      <c r="F68" s="37"/>
      <c r="G68" s="37"/>
      <c r="H68" s="37"/>
      <c r="I68" s="37"/>
      <c r="J68" s="37"/>
      <c r="K68" s="37"/>
      <c r="L68" s="37"/>
      <c r="M68" s="37"/>
      <c r="N68" s="37"/>
      <c r="O68" s="37"/>
      <c r="P68" s="37"/>
      <c r="Q68" s="37"/>
      <c r="R68" s="37"/>
      <c r="S68" s="37"/>
      <c r="T68" s="37"/>
      <c r="U68" s="37"/>
    </row>
    <row r="69" spans="1:21" ht="12.7" x14ac:dyDescent="0.4">
      <c r="A69" s="37"/>
      <c r="B69" s="37"/>
      <c r="C69" s="37"/>
      <c r="D69" s="37"/>
      <c r="E69" s="37"/>
      <c r="F69" s="37"/>
      <c r="G69" s="37"/>
      <c r="H69" s="37"/>
      <c r="I69" s="37"/>
      <c r="J69" s="37"/>
      <c r="K69" s="37"/>
      <c r="L69" s="37"/>
      <c r="M69" s="37"/>
      <c r="N69" s="37"/>
      <c r="O69" s="37"/>
      <c r="P69" s="37"/>
      <c r="Q69" s="37"/>
      <c r="R69" s="37"/>
      <c r="S69" s="37"/>
      <c r="T69" s="37"/>
      <c r="U69" s="37"/>
    </row>
    <row r="70" spans="1:21" ht="12.7" x14ac:dyDescent="0.4">
      <c r="A70" s="37"/>
      <c r="B70" s="37"/>
      <c r="C70" s="37"/>
      <c r="D70" s="37"/>
      <c r="E70" s="37"/>
      <c r="F70" s="37"/>
      <c r="G70" s="37"/>
      <c r="H70" s="37"/>
      <c r="I70" s="37"/>
      <c r="J70" s="37"/>
      <c r="K70" s="37"/>
      <c r="L70" s="37"/>
      <c r="M70" s="37"/>
      <c r="N70" s="37"/>
      <c r="O70" s="37"/>
      <c r="P70" s="37"/>
      <c r="Q70" s="37"/>
      <c r="R70" s="37"/>
      <c r="S70" s="37"/>
      <c r="T70" s="37"/>
      <c r="U70" s="37"/>
    </row>
    <row r="71" spans="1:21" ht="12.7" x14ac:dyDescent="0.4">
      <c r="A71" s="37"/>
      <c r="B71" s="37"/>
      <c r="C71" s="37"/>
      <c r="D71" s="37"/>
      <c r="E71" s="37"/>
      <c r="F71" s="37"/>
      <c r="G71" s="37"/>
      <c r="H71" s="37"/>
      <c r="I71" s="37"/>
      <c r="J71" s="37"/>
      <c r="K71" s="37"/>
      <c r="L71" s="37"/>
      <c r="M71" s="37"/>
      <c r="N71" s="37"/>
      <c r="O71" s="37"/>
      <c r="P71" s="37"/>
      <c r="Q71" s="37"/>
      <c r="R71" s="37"/>
      <c r="S71" s="37"/>
      <c r="T71" s="37"/>
      <c r="U71" s="37"/>
    </row>
    <row r="72" spans="1:21" ht="12.7" x14ac:dyDescent="0.4">
      <c r="A72" s="37"/>
      <c r="B72" s="37"/>
      <c r="C72" s="37"/>
      <c r="D72" s="37"/>
      <c r="E72" s="37"/>
      <c r="F72" s="37"/>
      <c r="G72" s="37"/>
      <c r="H72" s="37"/>
      <c r="I72" s="37"/>
      <c r="J72" s="37"/>
      <c r="K72" s="37"/>
      <c r="L72" s="37"/>
      <c r="M72" s="37"/>
      <c r="N72" s="37"/>
      <c r="O72" s="37"/>
      <c r="P72" s="37"/>
      <c r="Q72" s="37"/>
      <c r="R72" s="37"/>
      <c r="S72" s="37"/>
      <c r="T72" s="37"/>
      <c r="U72" s="37"/>
    </row>
    <row r="73" spans="1:21" ht="12.7" x14ac:dyDescent="0.4">
      <c r="A73" s="37"/>
      <c r="B73" s="37"/>
      <c r="C73" s="37"/>
      <c r="D73" s="37"/>
      <c r="E73" s="37"/>
      <c r="F73" s="37"/>
      <c r="G73" s="37"/>
      <c r="H73" s="37"/>
      <c r="I73" s="37"/>
      <c r="J73" s="37"/>
      <c r="K73" s="37"/>
      <c r="L73" s="37"/>
      <c r="M73" s="37"/>
      <c r="N73" s="37"/>
      <c r="O73" s="37"/>
      <c r="P73" s="37"/>
      <c r="Q73" s="37"/>
      <c r="R73" s="37"/>
      <c r="S73" s="37"/>
      <c r="T73" s="37"/>
      <c r="U73" s="37"/>
    </row>
    <row r="74" spans="1:21" ht="12.7" x14ac:dyDescent="0.4">
      <c r="A74" s="37"/>
      <c r="B74" s="37"/>
      <c r="C74" s="37"/>
      <c r="D74" s="37"/>
      <c r="E74" s="37"/>
      <c r="F74" s="37"/>
      <c r="G74" s="37"/>
      <c r="H74" s="37"/>
      <c r="I74" s="37"/>
      <c r="J74" s="37"/>
      <c r="K74" s="37"/>
      <c r="L74" s="37"/>
      <c r="M74" s="37"/>
      <c r="N74" s="37"/>
      <c r="O74" s="37"/>
      <c r="P74" s="37"/>
      <c r="Q74" s="37"/>
      <c r="R74" s="37"/>
      <c r="S74" s="37"/>
      <c r="T74" s="37"/>
      <c r="U74" s="37"/>
    </row>
    <row r="75" spans="1:21" ht="12.7" x14ac:dyDescent="0.4">
      <c r="A75" s="37"/>
      <c r="B75" s="37"/>
      <c r="C75" s="37"/>
      <c r="D75" s="37"/>
      <c r="E75" s="37"/>
      <c r="F75" s="37"/>
      <c r="G75" s="37"/>
      <c r="H75" s="37"/>
      <c r="I75" s="37"/>
      <c r="J75" s="37"/>
      <c r="K75" s="37"/>
      <c r="L75" s="37"/>
      <c r="M75" s="37"/>
      <c r="N75" s="37"/>
      <c r="O75" s="37"/>
      <c r="P75" s="37"/>
      <c r="Q75" s="37"/>
      <c r="R75" s="37"/>
      <c r="S75" s="37"/>
      <c r="T75" s="37"/>
      <c r="U75" s="37"/>
    </row>
    <row r="76" spans="1:21" ht="12.7" x14ac:dyDescent="0.4">
      <c r="A76" s="37"/>
      <c r="B76" s="37"/>
      <c r="C76" s="37"/>
      <c r="D76" s="37"/>
      <c r="E76" s="37"/>
      <c r="F76" s="37"/>
      <c r="G76" s="37"/>
      <c r="H76" s="37"/>
      <c r="I76" s="37"/>
      <c r="J76" s="37"/>
      <c r="K76" s="37"/>
      <c r="L76" s="37"/>
      <c r="M76" s="37"/>
      <c r="N76" s="37"/>
      <c r="O76" s="37"/>
      <c r="P76" s="37"/>
      <c r="Q76" s="37"/>
      <c r="R76" s="37"/>
      <c r="S76" s="37"/>
      <c r="T76" s="37"/>
      <c r="U76" s="37"/>
    </row>
    <row r="77" spans="1:21" ht="12.7" x14ac:dyDescent="0.4">
      <c r="A77" s="37"/>
      <c r="B77" s="37"/>
      <c r="C77" s="37"/>
      <c r="D77" s="37"/>
      <c r="E77" s="37"/>
      <c r="F77" s="37"/>
      <c r="G77" s="37"/>
      <c r="H77" s="37"/>
      <c r="I77" s="37"/>
      <c r="J77" s="37"/>
      <c r="K77" s="37"/>
      <c r="L77" s="37"/>
      <c r="M77" s="37"/>
      <c r="N77" s="37"/>
      <c r="O77" s="37"/>
      <c r="P77" s="37"/>
      <c r="Q77" s="37"/>
      <c r="R77" s="37"/>
      <c r="S77" s="37"/>
      <c r="T77" s="37"/>
      <c r="U77" s="37"/>
    </row>
    <row r="78" spans="1:21" ht="12.7" x14ac:dyDescent="0.4">
      <c r="A78" s="37"/>
      <c r="B78" s="37"/>
      <c r="C78" s="37"/>
      <c r="D78" s="37"/>
      <c r="E78" s="37"/>
      <c r="F78" s="37"/>
      <c r="G78" s="37"/>
      <c r="H78" s="37"/>
      <c r="I78" s="37"/>
      <c r="J78" s="37"/>
      <c r="K78" s="37"/>
      <c r="L78" s="37"/>
      <c r="M78" s="37"/>
      <c r="N78" s="37"/>
      <c r="O78" s="37"/>
      <c r="P78" s="37"/>
      <c r="Q78" s="37"/>
      <c r="R78" s="37"/>
      <c r="S78" s="37"/>
      <c r="T78" s="37"/>
      <c r="U78" s="37"/>
    </row>
    <row r="79" spans="1:21" ht="12.7" x14ac:dyDescent="0.4">
      <c r="A79" s="37"/>
      <c r="B79" s="37"/>
      <c r="C79" s="37"/>
      <c r="D79" s="37"/>
      <c r="E79" s="37"/>
      <c r="F79" s="37"/>
      <c r="G79" s="37"/>
      <c r="H79" s="37"/>
      <c r="I79" s="37"/>
      <c r="J79" s="37"/>
      <c r="K79" s="37"/>
      <c r="L79" s="37"/>
      <c r="M79" s="37"/>
      <c r="N79" s="37"/>
      <c r="O79" s="37"/>
      <c r="P79" s="37"/>
      <c r="Q79" s="37"/>
      <c r="R79" s="37"/>
      <c r="S79" s="37"/>
      <c r="T79" s="37"/>
      <c r="U79" s="37"/>
    </row>
    <row r="80" spans="1:21" ht="12.7" x14ac:dyDescent="0.4">
      <c r="A80" s="37"/>
      <c r="B80" s="37"/>
      <c r="C80" s="37"/>
      <c r="D80" s="37"/>
      <c r="E80" s="37"/>
      <c r="F80" s="37"/>
      <c r="G80" s="37"/>
      <c r="H80" s="37"/>
      <c r="I80" s="37"/>
      <c r="J80" s="37"/>
      <c r="K80" s="37"/>
      <c r="L80" s="37"/>
      <c r="M80" s="37"/>
      <c r="N80" s="37"/>
      <c r="O80" s="37"/>
      <c r="P80" s="37"/>
      <c r="Q80" s="37"/>
      <c r="R80" s="37"/>
      <c r="S80" s="37"/>
      <c r="T80" s="37"/>
      <c r="U80" s="37"/>
    </row>
    <row r="81" spans="1:21" ht="12.7" x14ac:dyDescent="0.4">
      <c r="A81" s="37"/>
      <c r="B81" s="37"/>
      <c r="C81" s="37"/>
      <c r="D81" s="37"/>
      <c r="E81" s="37"/>
      <c r="F81" s="37"/>
      <c r="G81" s="37"/>
      <c r="H81" s="37"/>
      <c r="I81" s="37"/>
      <c r="J81" s="37"/>
      <c r="K81" s="37"/>
      <c r="L81" s="37"/>
      <c r="M81" s="37"/>
      <c r="N81" s="37"/>
      <c r="O81" s="37"/>
      <c r="P81" s="37"/>
      <c r="Q81" s="37"/>
      <c r="R81" s="37"/>
      <c r="S81" s="37"/>
      <c r="T81" s="37"/>
      <c r="U81" s="37"/>
    </row>
    <row r="82" spans="1:21" ht="12.7" x14ac:dyDescent="0.4">
      <c r="A82" s="37"/>
      <c r="B82" s="37"/>
      <c r="C82" s="37"/>
      <c r="D82" s="37"/>
      <c r="E82" s="37"/>
      <c r="F82" s="37"/>
      <c r="G82" s="37"/>
      <c r="H82" s="37"/>
      <c r="I82" s="37"/>
      <c r="J82" s="37"/>
      <c r="K82" s="37"/>
      <c r="L82" s="37"/>
      <c r="M82" s="37"/>
      <c r="N82" s="37"/>
      <c r="O82" s="37"/>
      <c r="P82" s="37"/>
      <c r="Q82" s="37"/>
      <c r="R82" s="37"/>
      <c r="S82" s="37"/>
      <c r="T82" s="37"/>
      <c r="U82" s="37"/>
    </row>
    <row r="83" spans="1:21" ht="12.7" x14ac:dyDescent="0.4">
      <c r="A83" s="37"/>
      <c r="B83" s="37"/>
      <c r="C83" s="37"/>
      <c r="D83" s="37"/>
      <c r="E83" s="37"/>
      <c r="F83" s="37"/>
      <c r="G83" s="37"/>
      <c r="H83" s="37"/>
      <c r="I83" s="37"/>
      <c r="J83" s="37"/>
      <c r="K83" s="37"/>
      <c r="L83" s="37"/>
      <c r="M83" s="37"/>
      <c r="N83" s="37"/>
      <c r="O83" s="37"/>
      <c r="P83" s="37"/>
      <c r="Q83" s="37"/>
      <c r="R83" s="37"/>
      <c r="S83" s="37"/>
      <c r="T83" s="37"/>
      <c r="U83" s="37"/>
    </row>
    <row r="84" spans="1:21" ht="12.7" x14ac:dyDescent="0.4">
      <c r="A84" s="37"/>
      <c r="B84" s="37"/>
      <c r="C84" s="37"/>
      <c r="D84" s="37"/>
      <c r="E84" s="37"/>
      <c r="F84" s="37"/>
      <c r="G84" s="37"/>
      <c r="H84" s="37"/>
      <c r="I84" s="37"/>
      <c r="J84" s="37"/>
      <c r="K84" s="37"/>
      <c r="L84" s="37"/>
      <c r="M84" s="37"/>
      <c r="N84" s="37"/>
      <c r="O84" s="37"/>
      <c r="P84" s="37"/>
      <c r="Q84" s="37"/>
      <c r="R84" s="37"/>
      <c r="S84" s="37"/>
      <c r="T84" s="37"/>
      <c r="U84" s="37"/>
    </row>
    <row r="85" spans="1:21" ht="12.7" x14ac:dyDescent="0.4">
      <c r="A85" s="37"/>
      <c r="B85" s="37"/>
      <c r="C85" s="37"/>
      <c r="D85" s="37"/>
      <c r="E85" s="37"/>
      <c r="F85" s="37"/>
      <c r="G85" s="37"/>
      <c r="H85" s="37"/>
      <c r="I85" s="37"/>
      <c r="J85" s="37"/>
      <c r="K85" s="37"/>
      <c r="L85" s="37"/>
      <c r="M85" s="37"/>
      <c r="N85" s="37"/>
      <c r="O85" s="37"/>
      <c r="P85" s="37"/>
      <c r="Q85" s="37"/>
      <c r="R85" s="37"/>
      <c r="S85" s="37"/>
      <c r="T85" s="37"/>
      <c r="U85" s="37"/>
    </row>
    <row r="86" spans="1:21" ht="12.7" x14ac:dyDescent="0.4">
      <c r="A86" s="37"/>
      <c r="B86" s="37"/>
      <c r="C86" s="37"/>
      <c r="D86" s="37"/>
      <c r="E86" s="37"/>
      <c r="F86" s="37"/>
      <c r="G86" s="37"/>
      <c r="H86" s="37"/>
      <c r="I86" s="37"/>
      <c r="J86" s="37"/>
      <c r="K86" s="37"/>
      <c r="L86" s="37"/>
      <c r="M86" s="37"/>
      <c r="N86" s="37"/>
      <c r="O86" s="37"/>
      <c r="P86" s="37"/>
      <c r="Q86" s="37"/>
      <c r="R86" s="37"/>
      <c r="S86" s="37"/>
      <c r="T86" s="37"/>
      <c r="U86" s="37"/>
    </row>
    <row r="87" spans="1:21" ht="12.7" x14ac:dyDescent="0.4">
      <c r="A87" s="37"/>
      <c r="B87" s="37"/>
      <c r="C87" s="37"/>
      <c r="D87" s="37"/>
      <c r="E87" s="37"/>
      <c r="F87" s="37"/>
      <c r="G87" s="37"/>
      <c r="H87" s="37"/>
      <c r="I87" s="37"/>
      <c r="J87" s="37"/>
      <c r="K87" s="37"/>
      <c r="L87" s="37"/>
      <c r="M87" s="37"/>
      <c r="N87" s="37"/>
      <c r="O87" s="37"/>
      <c r="P87" s="37"/>
      <c r="Q87" s="37"/>
      <c r="R87" s="37"/>
      <c r="S87" s="37"/>
      <c r="T87" s="37"/>
      <c r="U87" s="37"/>
    </row>
    <row r="88" spans="1:21" ht="12.7" x14ac:dyDescent="0.4">
      <c r="A88" s="37"/>
      <c r="B88" s="37"/>
      <c r="C88" s="37"/>
      <c r="D88" s="37"/>
      <c r="E88" s="37"/>
      <c r="F88" s="37"/>
      <c r="G88" s="37"/>
      <c r="H88" s="37"/>
      <c r="I88" s="37"/>
      <c r="J88" s="37"/>
      <c r="K88" s="37"/>
      <c r="L88" s="37"/>
      <c r="M88" s="37"/>
      <c r="N88" s="37"/>
      <c r="O88" s="37"/>
      <c r="P88" s="37"/>
      <c r="Q88" s="37"/>
      <c r="R88" s="37"/>
      <c r="S88" s="37"/>
      <c r="T88" s="37"/>
      <c r="U88" s="37"/>
    </row>
    <row r="89" spans="1:21" ht="12.7" x14ac:dyDescent="0.4">
      <c r="A89" s="37"/>
      <c r="B89" s="37"/>
      <c r="C89" s="37"/>
      <c r="D89" s="37"/>
      <c r="E89" s="37"/>
      <c r="F89" s="37"/>
      <c r="G89" s="37"/>
      <c r="H89" s="37"/>
      <c r="I89" s="37"/>
      <c r="J89" s="37"/>
      <c r="K89" s="37"/>
      <c r="L89" s="37"/>
      <c r="M89" s="37"/>
      <c r="N89" s="37"/>
      <c r="O89" s="37"/>
      <c r="P89" s="37"/>
      <c r="Q89" s="37"/>
      <c r="R89" s="37"/>
      <c r="S89" s="37"/>
      <c r="T89" s="37"/>
      <c r="U89" s="37"/>
    </row>
    <row r="90" spans="1:21" ht="12.7" x14ac:dyDescent="0.4">
      <c r="A90" s="37"/>
      <c r="B90" s="37"/>
      <c r="C90" s="37"/>
      <c r="D90" s="37"/>
      <c r="E90" s="37"/>
      <c r="F90" s="37"/>
      <c r="G90" s="37"/>
      <c r="H90" s="37"/>
      <c r="I90" s="37"/>
      <c r="J90" s="37"/>
      <c r="K90" s="37"/>
      <c r="L90" s="37"/>
      <c r="M90" s="37"/>
      <c r="N90" s="37"/>
      <c r="O90" s="37"/>
      <c r="P90" s="37"/>
      <c r="Q90" s="37"/>
      <c r="R90" s="37"/>
      <c r="S90" s="37"/>
      <c r="T90" s="37"/>
      <c r="U90" s="37"/>
    </row>
    <row r="91" spans="1:21" ht="12.7" x14ac:dyDescent="0.4">
      <c r="A91" s="37"/>
      <c r="B91" s="37"/>
      <c r="C91" s="37"/>
      <c r="D91" s="37"/>
      <c r="E91" s="37"/>
      <c r="F91" s="37"/>
      <c r="G91" s="37"/>
      <c r="H91" s="37"/>
      <c r="I91" s="37"/>
      <c r="J91" s="37"/>
      <c r="K91" s="37"/>
      <c r="L91" s="37"/>
      <c r="M91" s="37"/>
      <c r="N91" s="37"/>
      <c r="O91" s="37"/>
      <c r="P91" s="37"/>
      <c r="Q91" s="37"/>
      <c r="R91" s="37"/>
      <c r="S91" s="37"/>
      <c r="T91" s="37"/>
      <c r="U91" s="37"/>
    </row>
    <row r="92" spans="1:21" ht="12.7" x14ac:dyDescent="0.4">
      <c r="A92" s="37"/>
      <c r="B92" s="37"/>
      <c r="C92" s="37"/>
      <c r="D92" s="37"/>
      <c r="E92" s="37"/>
      <c r="F92" s="37"/>
      <c r="G92" s="37"/>
      <c r="H92" s="37"/>
      <c r="I92" s="37"/>
      <c r="J92" s="37"/>
      <c r="K92" s="37"/>
      <c r="L92" s="37"/>
      <c r="M92" s="37"/>
      <c r="N92" s="37"/>
      <c r="O92" s="37"/>
      <c r="P92" s="37"/>
      <c r="Q92" s="37"/>
      <c r="R92" s="37"/>
      <c r="S92" s="37"/>
      <c r="T92" s="37"/>
      <c r="U92" s="37"/>
    </row>
    <row r="93" spans="1:21" ht="12.7" x14ac:dyDescent="0.4">
      <c r="A93" s="37"/>
      <c r="B93" s="37"/>
      <c r="C93" s="37"/>
      <c r="D93" s="37"/>
      <c r="E93" s="37"/>
      <c r="F93" s="37"/>
      <c r="G93" s="37"/>
      <c r="H93" s="37"/>
      <c r="I93" s="37"/>
      <c r="J93" s="37"/>
      <c r="K93" s="37"/>
      <c r="L93" s="37"/>
      <c r="M93" s="37"/>
      <c r="N93" s="37"/>
      <c r="O93" s="37"/>
      <c r="P93" s="37"/>
      <c r="Q93" s="37"/>
      <c r="R93" s="37"/>
      <c r="S93" s="37"/>
      <c r="T93" s="37"/>
      <c r="U93" s="37"/>
    </row>
    <row r="94" spans="1:21" ht="12.7" x14ac:dyDescent="0.4">
      <c r="A94" s="37"/>
      <c r="B94" s="37"/>
      <c r="C94" s="37"/>
      <c r="D94" s="37"/>
      <c r="E94" s="37"/>
      <c r="F94" s="37"/>
      <c r="G94" s="37"/>
      <c r="H94" s="37"/>
      <c r="I94" s="37"/>
      <c r="J94" s="37"/>
      <c r="K94" s="37"/>
      <c r="L94" s="37"/>
      <c r="M94" s="37"/>
      <c r="N94" s="37"/>
      <c r="O94" s="37"/>
      <c r="P94" s="37"/>
      <c r="Q94" s="37"/>
      <c r="R94" s="37"/>
      <c r="S94" s="37"/>
      <c r="T94" s="37"/>
      <c r="U94" s="37"/>
    </row>
    <row r="95" spans="1:21" ht="12.7" x14ac:dyDescent="0.4">
      <c r="A95" s="37"/>
      <c r="B95" s="37"/>
      <c r="C95" s="37"/>
      <c r="D95" s="37"/>
      <c r="E95" s="37"/>
      <c r="F95" s="37"/>
      <c r="G95" s="37"/>
      <c r="H95" s="37"/>
      <c r="I95" s="37"/>
      <c r="J95" s="37"/>
      <c r="K95" s="37"/>
      <c r="L95" s="37"/>
      <c r="M95" s="37"/>
      <c r="N95" s="37"/>
      <c r="O95" s="37"/>
      <c r="P95" s="37"/>
      <c r="Q95" s="37"/>
      <c r="R95" s="37"/>
      <c r="S95" s="37"/>
      <c r="T95" s="37"/>
      <c r="U95" s="37"/>
    </row>
    <row r="96" spans="1:21" ht="12.7" x14ac:dyDescent="0.4">
      <c r="A96" s="37"/>
      <c r="B96" s="37"/>
      <c r="C96" s="37"/>
      <c r="D96" s="37"/>
      <c r="E96" s="37"/>
      <c r="F96" s="37"/>
      <c r="G96" s="37"/>
      <c r="H96" s="37"/>
      <c r="I96" s="37"/>
      <c r="J96" s="37"/>
      <c r="K96" s="37"/>
      <c r="L96" s="37"/>
      <c r="M96" s="37"/>
      <c r="N96" s="37"/>
      <c r="O96" s="37"/>
      <c r="P96" s="37"/>
      <c r="Q96" s="37"/>
      <c r="R96" s="37"/>
      <c r="S96" s="37"/>
      <c r="T96" s="37"/>
      <c r="U96" s="37"/>
    </row>
    <row r="97" spans="1:21" ht="12.7" x14ac:dyDescent="0.4">
      <c r="A97" s="37"/>
      <c r="B97" s="37"/>
      <c r="C97" s="37"/>
      <c r="D97" s="37"/>
      <c r="E97" s="37"/>
      <c r="F97" s="37"/>
      <c r="G97" s="37"/>
      <c r="H97" s="37"/>
      <c r="I97" s="37"/>
      <c r="J97" s="37"/>
      <c r="K97" s="37"/>
      <c r="L97" s="37"/>
      <c r="M97" s="37"/>
      <c r="N97" s="37"/>
      <c r="O97" s="37"/>
      <c r="P97" s="37"/>
      <c r="Q97" s="37"/>
      <c r="R97" s="37"/>
      <c r="S97" s="37"/>
      <c r="T97" s="37"/>
      <c r="U97" s="37"/>
    </row>
    <row r="98" spans="1:21" ht="12.7" x14ac:dyDescent="0.4">
      <c r="A98" s="37"/>
      <c r="B98" s="37"/>
      <c r="C98" s="37"/>
      <c r="D98" s="37"/>
      <c r="E98" s="37"/>
      <c r="F98" s="37"/>
      <c r="G98" s="37"/>
      <c r="H98" s="37"/>
      <c r="I98" s="37"/>
      <c r="J98" s="37"/>
      <c r="K98" s="37"/>
      <c r="L98" s="37"/>
      <c r="M98" s="37"/>
      <c r="N98" s="37"/>
      <c r="O98" s="37"/>
      <c r="P98" s="37"/>
      <c r="Q98" s="37"/>
      <c r="R98" s="37"/>
      <c r="S98" s="37"/>
      <c r="T98" s="37"/>
      <c r="U98" s="37"/>
    </row>
    <row r="99" spans="1:21" ht="12.7" x14ac:dyDescent="0.4">
      <c r="A99" s="37"/>
      <c r="B99" s="37"/>
      <c r="C99" s="37"/>
      <c r="D99" s="37"/>
      <c r="E99" s="37"/>
      <c r="F99" s="37"/>
      <c r="G99" s="37"/>
      <c r="H99" s="37"/>
      <c r="I99" s="37"/>
      <c r="J99" s="37"/>
      <c r="K99" s="37"/>
      <c r="L99" s="37"/>
      <c r="M99" s="37"/>
      <c r="N99" s="37"/>
      <c r="O99" s="37"/>
      <c r="P99" s="37"/>
      <c r="Q99" s="37"/>
      <c r="R99" s="37"/>
      <c r="S99" s="37"/>
      <c r="T99" s="37"/>
      <c r="U99" s="37"/>
    </row>
    <row r="100" spans="1:21" ht="12.7" x14ac:dyDescent="0.4">
      <c r="A100" s="37"/>
      <c r="B100" s="37"/>
      <c r="C100" s="37"/>
      <c r="D100" s="37"/>
      <c r="E100" s="37"/>
      <c r="F100" s="37"/>
      <c r="G100" s="37"/>
      <c r="H100" s="37"/>
      <c r="I100" s="37"/>
      <c r="J100" s="37"/>
      <c r="K100" s="37"/>
      <c r="L100" s="37"/>
      <c r="M100" s="37"/>
      <c r="N100" s="37"/>
      <c r="O100" s="37"/>
      <c r="P100" s="37"/>
      <c r="Q100" s="37"/>
      <c r="R100" s="37"/>
      <c r="S100" s="37"/>
      <c r="T100" s="37"/>
      <c r="U100" s="37"/>
    </row>
    <row r="101" spans="1:21" ht="12.7" x14ac:dyDescent="0.4">
      <c r="A101" s="37"/>
      <c r="B101" s="37"/>
      <c r="C101" s="37"/>
      <c r="D101" s="37"/>
      <c r="E101" s="37"/>
      <c r="F101" s="37"/>
      <c r="G101" s="37"/>
      <c r="H101" s="37"/>
      <c r="I101" s="37"/>
      <c r="J101" s="37"/>
      <c r="K101" s="37"/>
      <c r="L101" s="37"/>
      <c r="M101" s="37"/>
      <c r="N101" s="37"/>
      <c r="O101" s="37"/>
      <c r="P101" s="37"/>
      <c r="Q101" s="37"/>
      <c r="R101" s="37"/>
      <c r="S101" s="37"/>
      <c r="T101" s="37"/>
      <c r="U101" s="37"/>
    </row>
    <row r="102" spans="1:21" ht="12.7" x14ac:dyDescent="0.4">
      <c r="A102" s="37"/>
      <c r="B102" s="37"/>
      <c r="C102" s="37"/>
      <c r="D102" s="37"/>
      <c r="E102" s="37"/>
      <c r="F102" s="37"/>
      <c r="G102" s="37"/>
      <c r="H102" s="37"/>
      <c r="I102" s="37"/>
      <c r="J102" s="37"/>
      <c r="K102" s="37"/>
      <c r="L102" s="37"/>
      <c r="M102" s="37"/>
      <c r="N102" s="37"/>
      <c r="O102" s="37"/>
      <c r="P102" s="37"/>
      <c r="Q102" s="37"/>
      <c r="R102" s="37"/>
      <c r="S102" s="37"/>
      <c r="T102" s="37"/>
      <c r="U102" s="37"/>
    </row>
    <row r="103" spans="1:21" ht="12.7" x14ac:dyDescent="0.4">
      <c r="A103" s="37"/>
      <c r="B103" s="37"/>
      <c r="C103" s="37"/>
      <c r="D103" s="37"/>
      <c r="E103" s="37"/>
      <c r="F103" s="37"/>
      <c r="G103" s="37"/>
      <c r="H103" s="37"/>
      <c r="I103" s="37"/>
      <c r="J103" s="37"/>
      <c r="K103" s="37"/>
      <c r="L103" s="37"/>
      <c r="M103" s="37"/>
      <c r="N103" s="37"/>
      <c r="O103" s="37"/>
      <c r="P103" s="37"/>
      <c r="Q103" s="37"/>
      <c r="R103" s="37"/>
      <c r="S103" s="37"/>
      <c r="T103" s="37"/>
      <c r="U103" s="37"/>
    </row>
    <row r="104" spans="1:21" ht="12.7" x14ac:dyDescent="0.4">
      <c r="A104" s="37"/>
      <c r="B104" s="37"/>
      <c r="C104" s="37"/>
      <c r="D104" s="37"/>
      <c r="E104" s="37"/>
      <c r="F104" s="37"/>
      <c r="G104" s="37"/>
      <c r="H104" s="37"/>
      <c r="I104" s="37"/>
      <c r="J104" s="37"/>
      <c r="K104" s="37"/>
      <c r="L104" s="37"/>
      <c r="M104" s="37"/>
      <c r="N104" s="37"/>
      <c r="O104" s="37"/>
      <c r="P104" s="37"/>
      <c r="Q104" s="37"/>
      <c r="R104" s="37"/>
      <c r="S104" s="37"/>
      <c r="T104" s="37"/>
      <c r="U104" s="37"/>
    </row>
    <row r="105" spans="1:21" ht="12.7" x14ac:dyDescent="0.4">
      <c r="A105" s="37"/>
      <c r="B105" s="37"/>
      <c r="C105" s="37"/>
      <c r="D105" s="37"/>
      <c r="E105" s="37"/>
      <c r="F105" s="37"/>
      <c r="G105" s="37"/>
      <c r="H105" s="37"/>
      <c r="I105" s="37"/>
      <c r="J105" s="37"/>
      <c r="K105" s="37"/>
      <c r="L105" s="37"/>
      <c r="M105" s="37"/>
      <c r="N105" s="37"/>
      <c r="O105" s="37"/>
      <c r="P105" s="37"/>
      <c r="Q105" s="37"/>
      <c r="R105" s="37"/>
      <c r="S105" s="37"/>
      <c r="T105" s="37"/>
      <c r="U105" s="37"/>
    </row>
    <row r="106" spans="1:21" ht="12.7" x14ac:dyDescent="0.4">
      <c r="A106" s="37"/>
      <c r="B106" s="37"/>
      <c r="C106" s="37"/>
      <c r="D106" s="37"/>
      <c r="E106" s="37"/>
      <c r="F106" s="37"/>
      <c r="G106" s="37"/>
      <c r="H106" s="37"/>
      <c r="I106" s="37"/>
      <c r="J106" s="37"/>
      <c r="K106" s="37"/>
      <c r="L106" s="37"/>
      <c r="M106" s="37"/>
      <c r="N106" s="37"/>
      <c r="O106" s="37"/>
      <c r="P106" s="37"/>
      <c r="Q106" s="37"/>
      <c r="R106" s="37"/>
      <c r="S106" s="37"/>
      <c r="T106" s="37"/>
      <c r="U106" s="37"/>
    </row>
    <row r="107" spans="1:21" ht="12.7" x14ac:dyDescent="0.4">
      <c r="A107" s="37"/>
      <c r="B107" s="37"/>
      <c r="C107" s="37"/>
      <c r="D107" s="37"/>
      <c r="E107" s="37"/>
      <c r="F107" s="37"/>
      <c r="G107" s="37"/>
      <c r="H107" s="37"/>
      <c r="I107" s="37"/>
      <c r="J107" s="37"/>
      <c r="K107" s="37"/>
      <c r="L107" s="37"/>
      <c r="M107" s="37"/>
      <c r="N107" s="37"/>
      <c r="O107" s="37"/>
      <c r="P107" s="37"/>
      <c r="Q107" s="37"/>
      <c r="R107" s="37"/>
      <c r="S107" s="37"/>
      <c r="T107" s="37"/>
      <c r="U107" s="37"/>
    </row>
    <row r="108" spans="1:21" ht="12.7" x14ac:dyDescent="0.4">
      <c r="A108" s="37"/>
      <c r="B108" s="37"/>
      <c r="C108" s="37"/>
      <c r="D108" s="37"/>
      <c r="E108" s="37"/>
      <c r="F108" s="37"/>
      <c r="G108" s="37"/>
      <c r="H108" s="37"/>
      <c r="I108" s="37"/>
      <c r="J108" s="37"/>
      <c r="K108" s="37"/>
      <c r="L108" s="37"/>
      <c r="M108" s="37"/>
      <c r="N108" s="37"/>
      <c r="O108" s="37"/>
      <c r="P108" s="37"/>
      <c r="Q108" s="37"/>
      <c r="R108" s="37"/>
      <c r="S108" s="37"/>
      <c r="T108" s="37"/>
      <c r="U108" s="37"/>
    </row>
    <row r="109" spans="1:21" ht="12.7" x14ac:dyDescent="0.4">
      <c r="A109" s="37"/>
      <c r="B109" s="37"/>
      <c r="C109" s="37"/>
      <c r="D109" s="37"/>
      <c r="E109" s="37"/>
      <c r="F109" s="37"/>
      <c r="G109" s="37"/>
      <c r="H109" s="37"/>
      <c r="I109" s="37"/>
      <c r="J109" s="37"/>
      <c r="K109" s="37"/>
      <c r="L109" s="37"/>
      <c r="M109" s="37"/>
      <c r="N109" s="37"/>
      <c r="O109" s="37"/>
      <c r="P109" s="37"/>
      <c r="Q109" s="37"/>
      <c r="R109" s="37"/>
      <c r="S109" s="37"/>
      <c r="T109" s="37"/>
      <c r="U109" s="37"/>
    </row>
    <row r="110" spans="1:21" ht="12.7" x14ac:dyDescent="0.4">
      <c r="A110" s="37"/>
      <c r="B110" s="37"/>
      <c r="C110" s="37"/>
      <c r="D110" s="37"/>
      <c r="E110" s="37"/>
      <c r="F110" s="37"/>
      <c r="G110" s="37"/>
      <c r="H110" s="37"/>
      <c r="I110" s="37"/>
      <c r="J110" s="37"/>
      <c r="K110" s="37"/>
      <c r="L110" s="37"/>
      <c r="M110" s="37"/>
      <c r="N110" s="37"/>
      <c r="O110" s="37"/>
      <c r="P110" s="37"/>
      <c r="Q110" s="37"/>
      <c r="R110" s="37"/>
      <c r="S110" s="37"/>
      <c r="T110" s="37"/>
      <c r="U110" s="37"/>
    </row>
    <row r="111" spans="1:21" ht="12.7" x14ac:dyDescent="0.4">
      <c r="A111" s="37"/>
      <c r="B111" s="37"/>
      <c r="C111" s="37"/>
      <c r="D111" s="37"/>
      <c r="E111" s="37"/>
      <c r="F111" s="37"/>
      <c r="G111" s="37"/>
      <c r="H111" s="37"/>
      <c r="I111" s="37"/>
      <c r="J111" s="37"/>
      <c r="K111" s="37"/>
      <c r="L111" s="37"/>
      <c r="M111" s="37"/>
      <c r="N111" s="37"/>
      <c r="O111" s="37"/>
      <c r="P111" s="37"/>
      <c r="Q111" s="37"/>
      <c r="R111" s="37"/>
      <c r="S111" s="37"/>
      <c r="T111" s="37"/>
      <c r="U111" s="37"/>
    </row>
    <row r="112" spans="1:21" ht="12.7" x14ac:dyDescent="0.4">
      <c r="A112" s="37"/>
      <c r="B112" s="37"/>
      <c r="C112" s="37"/>
      <c r="D112" s="37"/>
      <c r="E112" s="37"/>
      <c r="F112" s="37"/>
      <c r="G112" s="37"/>
      <c r="H112" s="37"/>
      <c r="I112" s="37"/>
      <c r="J112" s="37"/>
      <c r="K112" s="37"/>
      <c r="L112" s="37"/>
      <c r="M112" s="37"/>
      <c r="N112" s="37"/>
      <c r="O112" s="37"/>
      <c r="P112" s="37"/>
      <c r="Q112" s="37"/>
      <c r="R112" s="37"/>
      <c r="S112" s="37"/>
      <c r="T112" s="37"/>
      <c r="U112" s="37"/>
    </row>
    <row r="113" spans="1:21" ht="12.7" x14ac:dyDescent="0.4">
      <c r="A113" s="37"/>
      <c r="B113" s="37"/>
      <c r="C113" s="37"/>
      <c r="D113" s="37"/>
      <c r="E113" s="37"/>
      <c r="F113" s="37"/>
      <c r="G113" s="37"/>
      <c r="H113" s="37"/>
      <c r="I113" s="37"/>
      <c r="J113" s="37"/>
      <c r="K113" s="37"/>
      <c r="L113" s="37"/>
      <c r="M113" s="37"/>
      <c r="N113" s="37"/>
      <c r="O113" s="37"/>
      <c r="P113" s="37"/>
      <c r="Q113" s="37"/>
      <c r="R113" s="37"/>
      <c r="S113" s="37"/>
      <c r="T113" s="37"/>
      <c r="U113" s="37"/>
    </row>
    <row r="114" spans="1:21" ht="12.7" x14ac:dyDescent="0.4">
      <c r="A114" s="37"/>
      <c r="B114" s="37"/>
      <c r="C114" s="37"/>
      <c r="D114" s="37"/>
      <c r="E114" s="37"/>
      <c r="F114" s="37"/>
      <c r="G114" s="37"/>
      <c r="H114" s="37"/>
      <c r="I114" s="37"/>
      <c r="J114" s="37"/>
      <c r="K114" s="37"/>
      <c r="L114" s="37"/>
      <c r="M114" s="37"/>
      <c r="N114" s="37"/>
      <c r="O114" s="37"/>
      <c r="P114" s="37"/>
      <c r="Q114" s="37"/>
      <c r="R114" s="37"/>
      <c r="S114" s="37"/>
      <c r="T114" s="37"/>
      <c r="U114" s="37"/>
    </row>
    <row r="115" spans="1:21" ht="12.7" x14ac:dyDescent="0.4">
      <c r="A115" s="37"/>
      <c r="B115" s="37"/>
      <c r="C115" s="37"/>
      <c r="D115" s="37"/>
      <c r="E115" s="37"/>
      <c r="F115" s="37"/>
      <c r="G115" s="37"/>
      <c r="H115" s="37"/>
      <c r="I115" s="37"/>
      <c r="J115" s="37"/>
      <c r="K115" s="37"/>
      <c r="L115" s="37"/>
      <c r="M115" s="37"/>
      <c r="N115" s="37"/>
      <c r="O115" s="37"/>
      <c r="P115" s="37"/>
      <c r="Q115" s="37"/>
      <c r="R115" s="37"/>
      <c r="S115" s="37"/>
      <c r="T115" s="37"/>
      <c r="U115" s="37"/>
    </row>
    <row r="116" spans="1:21" ht="12.7" x14ac:dyDescent="0.4">
      <c r="A116" s="37"/>
      <c r="B116" s="37"/>
      <c r="C116" s="37"/>
      <c r="D116" s="37"/>
      <c r="E116" s="37"/>
      <c r="F116" s="37"/>
      <c r="G116" s="37"/>
      <c r="H116" s="37"/>
      <c r="I116" s="37"/>
      <c r="J116" s="37"/>
      <c r="K116" s="37"/>
      <c r="L116" s="37"/>
      <c r="M116" s="37"/>
      <c r="N116" s="37"/>
      <c r="O116" s="37"/>
      <c r="P116" s="37"/>
      <c r="Q116" s="37"/>
      <c r="R116" s="37"/>
      <c r="S116" s="37"/>
      <c r="T116" s="37"/>
      <c r="U116" s="37"/>
    </row>
    <row r="117" spans="1:21" ht="12.7" x14ac:dyDescent="0.4">
      <c r="A117" s="37"/>
      <c r="B117" s="37"/>
      <c r="C117" s="37"/>
      <c r="D117" s="37"/>
      <c r="E117" s="37"/>
      <c r="F117" s="37"/>
      <c r="G117" s="37"/>
      <c r="H117" s="37"/>
      <c r="I117" s="37"/>
      <c r="J117" s="37"/>
      <c r="K117" s="37"/>
      <c r="L117" s="37"/>
      <c r="M117" s="37"/>
      <c r="N117" s="37"/>
      <c r="O117" s="37"/>
      <c r="P117" s="37"/>
      <c r="Q117" s="37"/>
      <c r="R117" s="37"/>
      <c r="S117" s="37"/>
      <c r="T117" s="37"/>
      <c r="U117" s="37"/>
    </row>
    <row r="118" spans="1:21" ht="12.7" x14ac:dyDescent="0.4">
      <c r="A118" s="37"/>
      <c r="B118" s="37"/>
      <c r="C118" s="37"/>
      <c r="D118" s="37"/>
      <c r="E118" s="37"/>
      <c r="F118" s="37"/>
      <c r="G118" s="37"/>
      <c r="H118" s="37"/>
      <c r="I118" s="37"/>
      <c r="J118" s="37"/>
      <c r="K118" s="37"/>
      <c r="L118" s="37"/>
      <c r="M118" s="37"/>
      <c r="N118" s="37"/>
      <c r="O118" s="37"/>
      <c r="P118" s="37"/>
      <c r="Q118" s="37"/>
      <c r="R118" s="37"/>
      <c r="S118" s="37"/>
      <c r="T118" s="37"/>
      <c r="U118" s="37"/>
    </row>
    <row r="119" spans="1:21" ht="12.7" x14ac:dyDescent="0.4">
      <c r="A119" s="37"/>
      <c r="B119" s="37"/>
      <c r="C119" s="37"/>
      <c r="D119" s="37"/>
      <c r="E119" s="37"/>
      <c r="F119" s="37"/>
      <c r="G119" s="37"/>
      <c r="H119" s="37"/>
      <c r="I119" s="37"/>
      <c r="J119" s="37"/>
      <c r="K119" s="37"/>
      <c r="L119" s="37"/>
      <c r="M119" s="37"/>
      <c r="N119" s="37"/>
      <c r="O119" s="37"/>
      <c r="P119" s="37"/>
      <c r="Q119" s="37"/>
      <c r="R119" s="37"/>
      <c r="S119" s="37"/>
      <c r="T119" s="37"/>
      <c r="U119" s="37"/>
    </row>
    <row r="120" spans="1:21" ht="12.7" x14ac:dyDescent="0.4">
      <c r="A120" s="37"/>
      <c r="B120" s="37"/>
      <c r="C120" s="37"/>
      <c r="D120" s="37"/>
      <c r="E120" s="37"/>
      <c r="F120" s="37"/>
      <c r="G120" s="37"/>
      <c r="H120" s="37"/>
      <c r="I120" s="37"/>
      <c r="J120" s="37"/>
      <c r="K120" s="37"/>
      <c r="L120" s="37"/>
      <c r="M120" s="37"/>
      <c r="N120" s="37"/>
      <c r="O120" s="37"/>
      <c r="P120" s="37"/>
      <c r="Q120" s="37"/>
      <c r="R120" s="37"/>
      <c r="S120" s="37"/>
      <c r="T120" s="37"/>
      <c r="U120" s="37"/>
    </row>
    <row r="121" spans="1:21" ht="12.7" x14ac:dyDescent="0.4">
      <c r="A121" s="37"/>
      <c r="B121" s="37"/>
      <c r="C121" s="37"/>
      <c r="D121" s="37"/>
      <c r="E121" s="37"/>
      <c r="F121" s="37"/>
      <c r="G121" s="37"/>
      <c r="H121" s="37"/>
      <c r="I121" s="37"/>
      <c r="J121" s="37"/>
      <c r="K121" s="37"/>
      <c r="L121" s="37"/>
      <c r="M121" s="37"/>
      <c r="N121" s="37"/>
      <c r="O121" s="37"/>
      <c r="P121" s="37"/>
      <c r="Q121" s="37"/>
      <c r="R121" s="37"/>
      <c r="S121" s="37"/>
      <c r="T121" s="37"/>
      <c r="U121" s="37"/>
    </row>
    <row r="122" spans="1:21" ht="12.7" x14ac:dyDescent="0.4">
      <c r="A122" s="37"/>
      <c r="B122" s="37"/>
      <c r="C122" s="37"/>
      <c r="D122" s="37"/>
      <c r="E122" s="37"/>
      <c r="F122" s="37"/>
      <c r="G122" s="37"/>
      <c r="H122" s="37"/>
      <c r="I122" s="37"/>
      <c r="J122" s="37"/>
      <c r="K122" s="37"/>
      <c r="L122" s="37"/>
      <c r="M122" s="37"/>
      <c r="N122" s="37"/>
      <c r="O122" s="37"/>
      <c r="P122" s="37"/>
      <c r="Q122" s="37"/>
      <c r="R122" s="37"/>
      <c r="S122" s="37"/>
      <c r="T122" s="37"/>
      <c r="U122" s="37"/>
    </row>
    <row r="123" spans="1:21" ht="12.7" x14ac:dyDescent="0.4">
      <c r="A123" s="37"/>
      <c r="B123" s="37"/>
      <c r="C123" s="37"/>
      <c r="D123" s="37"/>
      <c r="E123" s="37"/>
      <c r="F123" s="37"/>
      <c r="G123" s="37"/>
      <c r="H123" s="37"/>
      <c r="I123" s="37"/>
      <c r="J123" s="37"/>
      <c r="K123" s="37"/>
      <c r="L123" s="37"/>
      <c r="M123" s="37"/>
      <c r="N123" s="37"/>
      <c r="O123" s="37"/>
      <c r="P123" s="37"/>
      <c r="Q123" s="37"/>
      <c r="R123" s="37"/>
      <c r="S123" s="37"/>
      <c r="T123" s="37"/>
      <c r="U123" s="37"/>
    </row>
    <row r="124" spans="1:21" ht="12.7" x14ac:dyDescent="0.4">
      <c r="A124" s="37"/>
      <c r="B124" s="37"/>
      <c r="C124" s="37"/>
      <c r="D124" s="37"/>
      <c r="E124" s="37"/>
      <c r="F124" s="37"/>
      <c r="G124" s="37"/>
      <c r="H124" s="37"/>
      <c r="I124" s="37"/>
      <c r="J124" s="37"/>
      <c r="K124" s="37"/>
      <c r="L124" s="37"/>
      <c r="M124" s="37"/>
      <c r="N124" s="37"/>
      <c r="O124" s="37"/>
      <c r="P124" s="37"/>
      <c r="Q124" s="37"/>
      <c r="R124" s="37"/>
      <c r="S124" s="37"/>
      <c r="T124" s="37"/>
      <c r="U124" s="37"/>
    </row>
    <row r="125" spans="1:21" ht="12.7" x14ac:dyDescent="0.4">
      <c r="A125" s="37"/>
      <c r="B125" s="37"/>
      <c r="C125" s="37"/>
      <c r="D125" s="37"/>
      <c r="E125" s="37"/>
      <c r="F125" s="37"/>
      <c r="G125" s="37"/>
      <c r="H125" s="37"/>
      <c r="I125" s="37"/>
      <c r="J125" s="37"/>
      <c r="K125" s="37"/>
      <c r="L125" s="37"/>
      <c r="M125" s="37"/>
      <c r="N125" s="37"/>
      <c r="O125" s="37"/>
      <c r="P125" s="37"/>
      <c r="Q125" s="37"/>
      <c r="R125" s="37"/>
      <c r="S125" s="37"/>
      <c r="T125" s="37"/>
      <c r="U125" s="37"/>
    </row>
    <row r="126" spans="1:21" ht="12.7" x14ac:dyDescent="0.4">
      <c r="A126" s="37"/>
      <c r="B126" s="37"/>
      <c r="C126" s="37"/>
      <c r="D126" s="37"/>
      <c r="E126" s="37"/>
      <c r="F126" s="37"/>
      <c r="G126" s="37"/>
      <c r="H126" s="37"/>
      <c r="I126" s="37"/>
      <c r="J126" s="37"/>
      <c r="K126" s="37"/>
      <c r="L126" s="37"/>
      <c r="M126" s="37"/>
      <c r="N126" s="37"/>
      <c r="O126" s="37"/>
      <c r="P126" s="37"/>
      <c r="Q126" s="37"/>
      <c r="R126" s="37"/>
      <c r="S126" s="37"/>
      <c r="T126" s="37"/>
      <c r="U126" s="37"/>
    </row>
    <row r="127" spans="1:21" ht="12.7" x14ac:dyDescent="0.4">
      <c r="A127" s="37"/>
      <c r="B127" s="37"/>
      <c r="C127" s="37"/>
      <c r="D127" s="37"/>
      <c r="E127" s="37"/>
      <c r="F127" s="37"/>
      <c r="G127" s="37"/>
      <c r="H127" s="37"/>
      <c r="I127" s="37"/>
      <c r="J127" s="37"/>
      <c r="K127" s="37"/>
      <c r="L127" s="37"/>
      <c r="M127" s="37"/>
      <c r="N127" s="37"/>
      <c r="O127" s="37"/>
      <c r="P127" s="37"/>
      <c r="Q127" s="37"/>
      <c r="R127" s="37"/>
      <c r="S127" s="37"/>
      <c r="T127" s="37"/>
      <c r="U127" s="37"/>
    </row>
    <row r="128" spans="1:21" ht="12.7" x14ac:dyDescent="0.4">
      <c r="A128" s="37"/>
      <c r="B128" s="37"/>
      <c r="C128" s="37"/>
      <c r="D128" s="37"/>
      <c r="E128" s="37"/>
      <c r="F128" s="37"/>
      <c r="G128" s="37"/>
      <c r="H128" s="37"/>
      <c r="I128" s="37"/>
      <c r="J128" s="37"/>
      <c r="K128" s="37"/>
      <c r="L128" s="37"/>
      <c r="M128" s="37"/>
      <c r="N128" s="37"/>
      <c r="O128" s="37"/>
      <c r="P128" s="37"/>
      <c r="Q128" s="37"/>
      <c r="R128" s="37"/>
      <c r="S128" s="37"/>
      <c r="T128" s="37"/>
      <c r="U128" s="37"/>
    </row>
    <row r="129" spans="1:21" ht="12.7" x14ac:dyDescent="0.4">
      <c r="A129" s="37"/>
      <c r="B129" s="37"/>
      <c r="C129" s="37"/>
      <c r="D129" s="37"/>
      <c r="E129" s="37"/>
      <c r="F129" s="37"/>
      <c r="G129" s="37"/>
      <c r="H129" s="37"/>
      <c r="I129" s="37"/>
      <c r="J129" s="37"/>
      <c r="K129" s="37"/>
      <c r="L129" s="37"/>
      <c r="M129" s="37"/>
      <c r="N129" s="37"/>
      <c r="O129" s="37"/>
      <c r="P129" s="37"/>
      <c r="Q129" s="37"/>
      <c r="R129" s="37"/>
      <c r="S129" s="37"/>
      <c r="T129" s="37"/>
      <c r="U129" s="37"/>
    </row>
    <row r="130" spans="1:21" ht="12.7" x14ac:dyDescent="0.4">
      <c r="A130" s="37"/>
      <c r="B130" s="37"/>
      <c r="C130" s="37"/>
      <c r="D130" s="37"/>
      <c r="E130" s="37"/>
      <c r="F130" s="37"/>
      <c r="G130" s="37"/>
      <c r="H130" s="37"/>
      <c r="I130" s="37"/>
      <c r="J130" s="37"/>
      <c r="K130" s="37"/>
      <c r="L130" s="37"/>
      <c r="M130" s="37"/>
      <c r="N130" s="37"/>
      <c r="O130" s="37"/>
      <c r="P130" s="37"/>
      <c r="Q130" s="37"/>
      <c r="R130" s="37"/>
      <c r="S130" s="37"/>
      <c r="T130" s="37"/>
      <c r="U130" s="37"/>
    </row>
    <row r="131" spans="1:21" ht="12.7" x14ac:dyDescent="0.4">
      <c r="A131" s="37"/>
      <c r="B131" s="37"/>
      <c r="C131" s="37"/>
      <c r="D131" s="37"/>
      <c r="E131" s="37"/>
      <c r="F131" s="37"/>
      <c r="G131" s="37"/>
      <c r="H131" s="37"/>
      <c r="I131" s="37"/>
      <c r="J131" s="37"/>
      <c r="K131" s="37"/>
      <c r="L131" s="37"/>
      <c r="M131" s="37"/>
      <c r="N131" s="37"/>
      <c r="O131" s="37"/>
      <c r="P131" s="37"/>
      <c r="Q131" s="37"/>
      <c r="R131" s="37"/>
      <c r="S131" s="37"/>
      <c r="T131" s="37"/>
      <c r="U131" s="37"/>
    </row>
    <row r="132" spans="1:21" ht="12.7" x14ac:dyDescent="0.4">
      <c r="A132" s="37"/>
      <c r="B132" s="37"/>
      <c r="C132" s="37"/>
      <c r="D132" s="37"/>
      <c r="E132" s="37"/>
      <c r="F132" s="37"/>
      <c r="G132" s="37"/>
      <c r="H132" s="37"/>
      <c r="I132" s="37"/>
      <c r="J132" s="37"/>
      <c r="K132" s="37"/>
      <c r="L132" s="37"/>
      <c r="M132" s="37"/>
      <c r="N132" s="37"/>
      <c r="O132" s="37"/>
      <c r="P132" s="37"/>
      <c r="Q132" s="37"/>
      <c r="R132" s="37"/>
      <c r="S132" s="37"/>
      <c r="T132" s="37"/>
      <c r="U132" s="37"/>
    </row>
    <row r="133" spans="1:21" ht="12.7" x14ac:dyDescent="0.4">
      <c r="A133" s="37"/>
      <c r="B133" s="37"/>
      <c r="C133" s="37"/>
      <c r="D133" s="37"/>
      <c r="E133" s="37"/>
      <c r="F133" s="37"/>
      <c r="G133" s="37"/>
      <c r="H133" s="37"/>
      <c r="I133" s="37"/>
      <c r="J133" s="37"/>
      <c r="K133" s="37"/>
      <c r="L133" s="37"/>
      <c r="M133" s="37"/>
      <c r="N133" s="37"/>
      <c r="O133" s="37"/>
      <c r="P133" s="37"/>
      <c r="Q133" s="37"/>
      <c r="R133" s="37"/>
      <c r="S133" s="37"/>
      <c r="T133" s="37"/>
      <c r="U133" s="37"/>
    </row>
    <row r="134" spans="1:21" ht="12.7" x14ac:dyDescent="0.4">
      <c r="A134" s="37"/>
      <c r="B134" s="37"/>
      <c r="C134" s="37"/>
      <c r="D134" s="37"/>
      <c r="E134" s="37"/>
      <c r="F134" s="37"/>
      <c r="G134" s="37"/>
      <c r="H134" s="37"/>
      <c r="I134" s="37"/>
      <c r="J134" s="37"/>
      <c r="K134" s="37"/>
      <c r="L134" s="37"/>
      <c r="M134" s="37"/>
      <c r="N134" s="37"/>
      <c r="O134" s="37"/>
      <c r="P134" s="37"/>
      <c r="Q134" s="37"/>
      <c r="R134" s="37"/>
      <c r="S134" s="37"/>
      <c r="T134" s="37"/>
      <c r="U134" s="37"/>
    </row>
    <row r="135" spans="1:21" ht="12.7" x14ac:dyDescent="0.4">
      <c r="A135" s="37"/>
      <c r="B135" s="37"/>
      <c r="C135" s="37"/>
      <c r="D135" s="37"/>
      <c r="E135" s="37"/>
      <c r="F135" s="37"/>
      <c r="G135" s="37"/>
      <c r="H135" s="37"/>
      <c r="I135" s="37"/>
      <c r="J135" s="37"/>
      <c r="K135" s="37"/>
      <c r="L135" s="37"/>
      <c r="M135" s="37"/>
      <c r="N135" s="37"/>
      <c r="O135" s="37"/>
      <c r="P135" s="37"/>
      <c r="Q135" s="37"/>
      <c r="R135" s="37"/>
      <c r="S135" s="37"/>
      <c r="T135" s="37"/>
      <c r="U135" s="37"/>
    </row>
    <row r="136" spans="1:21" ht="12.7" x14ac:dyDescent="0.4">
      <c r="A136" s="37"/>
      <c r="B136" s="37"/>
      <c r="C136" s="37"/>
      <c r="D136" s="37"/>
      <c r="E136" s="37"/>
      <c r="F136" s="37"/>
      <c r="G136" s="37"/>
      <c r="H136" s="37"/>
      <c r="I136" s="37"/>
      <c r="J136" s="37"/>
      <c r="K136" s="37"/>
      <c r="L136" s="37"/>
      <c r="M136" s="37"/>
      <c r="N136" s="37"/>
      <c r="O136" s="37"/>
      <c r="P136" s="37"/>
      <c r="Q136" s="37"/>
      <c r="R136" s="37"/>
      <c r="S136" s="37"/>
      <c r="T136" s="37"/>
      <c r="U136" s="37"/>
    </row>
    <row r="137" spans="1:21" ht="12.7" x14ac:dyDescent="0.4">
      <c r="A137" s="37"/>
      <c r="B137" s="37"/>
      <c r="C137" s="37"/>
      <c r="D137" s="37"/>
      <c r="E137" s="37"/>
      <c r="F137" s="37"/>
      <c r="G137" s="37"/>
      <c r="H137" s="37"/>
      <c r="I137" s="37"/>
      <c r="J137" s="37"/>
      <c r="K137" s="37"/>
      <c r="L137" s="37"/>
      <c r="M137" s="37"/>
      <c r="N137" s="37"/>
      <c r="O137" s="37"/>
      <c r="P137" s="37"/>
      <c r="Q137" s="37"/>
      <c r="R137" s="37"/>
      <c r="S137" s="37"/>
      <c r="T137" s="37"/>
      <c r="U137" s="37"/>
    </row>
    <row r="138" spans="1:21" ht="12.7" x14ac:dyDescent="0.4">
      <c r="A138" s="37"/>
      <c r="B138" s="37"/>
      <c r="C138" s="37"/>
      <c r="D138" s="37"/>
      <c r="E138" s="37"/>
      <c r="F138" s="37"/>
      <c r="G138" s="37"/>
      <c r="H138" s="37"/>
      <c r="I138" s="37"/>
      <c r="J138" s="37"/>
      <c r="K138" s="37"/>
      <c r="L138" s="37"/>
      <c r="M138" s="37"/>
      <c r="N138" s="37"/>
      <c r="O138" s="37"/>
      <c r="P138" s="37"/>
      <c r="Q138" s="37"/>
      <c r="R138" s="37"/>
      <c r="S138" s="37"/>
      <c r="T138" s="37"/>
      <c r="U138" s="37"/>
    </row>
    <row r="139" spans="1:21" ht="12.75" customHeight="1" x14ac:dyDescent="0.4">
      <c r="A139" s="37"/>
      <c r="B139" s="37"/>
      <c r="C139" s="37"/>
      <c r="D139" s="37"/>
      <c r="E139" s="37"/>
      <c r="F139" s="37"/>
      <c r="G139" s="37"/>
      <c r="H139" s="37"/>
      <c r="I139" s="37"/>
      <c r="J139" s="37"/>
      <c r="K139" s="37"/>
      <c r="L139" s="37"/>
      <c r="M139" s="37"/>
      <c r="N139" s="37"/>
      <c r="O139" s="37"/>
      <c r="P139" s="37"/>
      <c r="Q139" s="37"/>
      <c r="R139" s="37"/>
      <c r="S139" s="37"/>
      <c r="T139" s="37"/>
      <c r="U139" s="37"/>
    </row>
    <row r="140" spans="1:21" ht="12.75" customHeight="1" x14ac:dyDescent="0.4">
      <c r="A140" s="37"/>
      <c r="B140" s="37"/>
      <c r="C140" s="37"/>
      <c r="D140" s="37"/>
      <c r="E140" s="37"/>
      <c r="F140" s="37"/>
      <c r="G140" s="37"/>
      <c r="H140" s="37"/>
      <c r="I140" s="37"/>
      <c r="J140" s="37"/>
      <c r="K140" s="37"/>
      <c r="L140" s="37"/>
      <c r="M140" s="37"/>
      <c r="N140" s="37"/>
      <c r="O140" s="37"/>
      <c r="P140" s="37"/>
      <c r="Q140" s="37"/>
      <c r="R140" s="37"/>
      <c r="S140" s="37"/>
      <c r="T140" s="37"/>
      <c r="U140" s="37"/>
    </row>
    <row r="141" spans="1:21" ht="12.75" customHeight="1" x14ac:dyDescent="0.4">
      <c r="A141" s="37"/>
      <c r="B141" s="37"/>
      <c r="C141" s="37"/>
      <c r="D141" s="37"/>
      <c r="E141" s="37"/>
      <c r="F141" s="37"/>
      <c r="G141" s="37"/>
      <c r="H141" s="37"/>
      <c r="I141" s="37"/>
      <c r="J141" s="37"/>
      <c r="K141" s="37"/>
      <c r="L141" s="37"/>
      <c r="M141" s="37"/>
      <c r="N141" s="37"/>
      <c r="O141" s="37"/>
      <c r="P141" s="37"/>
      <c r="Q141" s="37"/>
      <c r="R141" s="37"/>
      <c r="S141" s="37"/>
      <c r="T141" s="37"/>
      <c r="U141" s="37"/>
    </row>
    <row r="142" spans="1:21" ht="12.75" customHeight="1" x14ac:dyDescent="0.4">
      <c r="A142" s="37"/>
      <c r="B142" s="37"/>
      <c r="C142" s="37"/>
      <c r="D142" s="37"/>
      <c r="E142" s="37"/>
      <c r="F142" s="37"/>
      <c r="G142" s="37"/>
      <c r="H142" s="37"/>
      <c r="I142" s="37"/>
      <c r="J142" s="37"/>
      <c r="K142" s="37"/>
      <c r="L142" s="37"/>
      <c r="M142" s="37"/>
      <c r="N142" s="37"/>
      <c r="O142" s="37"/>
      <c r="P142" s="37"/>
      <c r="Q142" s="37"/>
      <c r="R142" s="37"/>
      <c r="S142" s="37"/>
      <c r="T142" s="37"/>
      <c r="U142" s="37"/>
    </row>
    <row r="143" spans="1:21" ht="12.75" customHeight="1" x14ac:dyDescent="0.4">
      <c r="A143" s="37"/>
      <c r="B143" s="37"/>
      <c r="C143" s="37"/>
      <c r="D143" s="37"/>
      <c r="E143" s="37"/>
      <c r="F143" s="37"/>
      <c r="G143" s="37"/>
      <c r="H143" s="37"/>
      <c r="I143" s="37"/>
      <c r="J143" s="37"/>
      <c r="K143" s="37"/>
      <c r="L143" s="37"/>
      <c r="M143" s="37"/>
      <c r="N143" s="37"/>
      <c r="O143" s="37"/>
      <c r="P143" s="37"/>
      <c r="Q143" s="37"/>
      <c r="R143" s="37"/>
      <c r="S143" s="37"/>
      <c r="T143" s="37"/>
      <c r="U143" s="37"/>
    </row>
    <row r="144" spans="1:21" ht="12.75" customHeight="1" x14ac:dyDescent="0.4">
      <c r="A144" s="37"/>
      <c r="B144" s="37"/>
      <c r="C144" s="37"/>
      <c r="D144" s="37"/>
      <c r="E144" s="37"/>
      <c r="F144" s="37"/>
      <c r="G144" s="37"/>
      <c r="H144" s="37"/>
      <c r="I144" s="37"/>
      <c r="J144" s="37"/>
      <c r="K144" s="37"/>
      <c r="L144" s="37"/>
      <c r="M144" s="37"/>
      <c r="N144" s="37"/>
      <c r="O144" s="37"/>
      <c r="P144" s="37"/>
      <c r="Q144" s="37"/>
      <c r="R144" s="37"/>
      <c r="S144" s="37"/>
      <c r="T144" s="37"/>
      <c r="U144" s="37"/>
    </row>
  </sheetData>
  <sheetProtection algorithmName="SHA-512" hashValue="VmzkCPFSW8JcI+qQIYZFM5WJ9AfdhJcoRJR3CxHZ1DQZSPYuLmxCyLqxA+L1+9CyjG7heFv8rUxAoZX0JjQcqg==" saltValue="NlbXbg7RwjL/Lk5M0Qo41g==" spinCount="100000" sheet="1" selectLockedCells="1"/>
  <dataConsolidate/>
  <mergeCells count="17">
    <mergeCell ref="C3:S3"/>
    <mergeCell ref="C4:K4"/>
    <mergeCell ref="L4:M4"/>
    <mergeCell ref="K7:M7"/>
    <mergeCell ref="K9:M9"/>
    <mergeCell ref="K11:M11"/>
    <mergeCell ref="M45:O45"/>
    <mergeCell ref="C47:S47"/>
    <mergeCell ref="M41:O41"/>
    <mergeCell ref="M42:O42"/>
    <mergeCell ref="K13:M13"/>
    <mergeCell ref="M43:O43"/>
    <mergeCell ref="M44:O44"/>
    <mergeCell ref="C34:R34"/>
    <mergeCell ref="C35:Q35"/>
    <mergeCell ref="G39:H39"/>
    <mergeCell ref="J39:K39"/>
  </mergeCells>
  <conditionalFormatting sqref="C24">
    <cfRule type="expression" dxfId="15" priority="29">
      <formula>AND($K$53=TRUE,$K$54=TRUE)</formula>
    </cfRule>
  </conditionalFormatting>
  <conditionalFormatting sqref="C27:S47">
    <cfRule type="expression" dxfId="14" priority="28">
      <formula>$F$54="ja"</formula>
    </cfRule>
  </conditionalFormatting>
  <conditionalFormatting sqref="K16">
    <cfRule type="expression" dxfId="13" priority="71">
      <formula>OR($K$13=1,$K$13=2,$K$13=3,$K$13=4)</formula>
    </cfRule>
  </conditionalFormatting>
  <conditionalFormatting sqref="K18">
    <cfRule type="expression" dxfId="12" priority="72">
      <formula>OR($K$13=2,$K$13=3,$K$13=4)</formula>
    </cfRule>
  </conditionalFormatting>
  <conditionalFormatting sqref="K20">
    <cfRule type="expression" dxfId="11" priority="68">
      <formula>OR($K$13=3,$K$13=4)</formula>
    </cfRule>
  </conditionalFormatting>
  <conditionalFormatting sqref="K22">
    <cfRule type="expression" dxfId="10" priority="69">
      <formula>$K$13=4</formula>
    </cfRule>
  </conditionalFormatting>
  <conditionalFormatting sqref="K50">
    <cfRule type="expression" dxfId="9" priority="34">
      <formula>$I$56=TRUE</formula>
    </cfRule>
  </conditionalFormatting>
  <conditionalFormatting sqref="Q41">
    <cfRule type="expression" dxfId="8" priority="19">
      <formula>$I$61=FALSE</formula>
    </cfRule>
  </conditionalFormatting>
  <conditionalFormatting sqref="Q42">
    <cfRule type="expression" dxfId="7" priority="20">
      <formula>$I$62=FALSE</formula>
    </cfRule>
  </conditionalFormatting>
  <conditionalFormatting sqref="Q43">
    <cfRule type="expression" dxfId="6" priority="18">
      <formula>$I$63=FALSE</formula>
    </cfRule>
  </conditionalFormatting>
  <conditionalFormatting sqref="Q44">
    <cfRule type="expression" dxfId="5" priority="17">
      <formula>$I$64=FALSE</formula>
    </cfRule>
  </conditionalFormatting>
  <conditionalFormatting sqref="S16">
    <cfRule type="expression" dxfId="4" priority="65">
      <formula>OR($K$13=1,$K$13=2,$K$13=3,$K$13=4)</formula>
    </cfRule>
  </conditionalFormatting>
  <conditionalFormatting sqref="S18">
    <cfRule type="expression" dxfId="3" priority="5">
      <formula>OR($K$13=2,$K$13=3,$K$13=4)</formula>
    </cfRule>
  </conditionalFormatting>
  <conditionalFormatting sqref="S20">
    <cfRule type="expression" dxfId="2" priority="3">
      <formula>OR($K$13=3,$K$13=4)</formula>
    </cfRule>
  </conditionalFormatting>
  <conditionalFormatting sqref="S21">
    <cfRule type="expression" dxfId="1" priority="64">
      <formula>OR(S14=3,S14=4)</formula>
    </cfRule>
  </conditionalFormatting>
  <conditionalFormatting sqref="S22">
    <cfRule type="expression" dxfId="0" priority="1">
      <formula>OR($K$13=4)</formula>
    </cfRule>
  </conditionalFormatting>
  <dataValidations count="15">
    <dataValidation allowBlank="1" showErrorMessage="1" sqref="S34" xr:uid="{00000000-0002-0000-0000-000000000000}"/>
    <dataValidation type="list" showInputMessage="1" showErrorMessage="1" sqref="K13:M13" xr:uid="{00000000-0002-0000-0000-000001000000}">
      <formula1>"1,2,3,4,"</formula1>
    </dataValidation>
    <dataValidation type="custom" allowBlank="1" showInputMessage="1" showErrorMessage="1" errorTitle="Überschreitung Höchsteinkommen" error="Das Höchsteinkommen gemäss Anhang 1 des Reglements wird überschritten. Es besteht kein Anspruch auf Betreuungsgutscheine. " prompt="Bitte geben Sie Ihr steuerbares Einkommen gemäss letzter definitiver Steuerveranlagung ein. Bei quellenbesteuerten Personen rechnen wir mit _x000a_75 % des Einkommens gemäss Quellensteuerabrechnung." sqref="S5" xr:uid="{00000000-0002-0000-0000-000002000000}">
      <formula1>S5&lt;124001</formula1>
    </dataValidation>
    <dataValidation type="list" allowBlank="1" showInputMessage="1" showErrorMessage="1" sqref="K5" xr:uid="{00000000-0002-0000-0000-000003000000}">
      <formula1>Haushalt</formula1>
    </dataValidation>
    <dataValidation type="whole" allowBlank="1" showInputMessage="1" showErrorMessage="1" sqref="K21" xr:uid="{00000000-0002-0000-0000-000004000000}">
      <formula1>0</formula1>
      <formula2>500000000000</formula2>
    </dataValidation>
    <dataValidation type="date" allowBlank="1" showInputMessage="1" showErrorMessage="1" errorTitle="Obligatorischer Kindergarten" error="Ihr Kind befindet sich im obligatorischen Kindergartenalter und hat im Normalfall keinen Anspruch auf Betreuungsgutscheine. Bitte kontaktieren Sie uns für weitere Informationen." sqref="S21" xr:uid="{00000000-0002-0000-0000-000005000000}">
      <formula1>39752</formula1>
      <formula2>TODAY()</formula2>
    </dataValidation>
    <dataValidation allowBlank="1" showInputMessage="1" showErrorMessage="1" errorTitle="Erwerbspensum" error="Das blablabla" sqref="I53" xr:uid="{00000000-0002-0000-0000-000006000000}"/>
    <dataValidation type="whole" showInputMessage="1" showErrorMessage="1" errorTitle="Betreuungspensum" error="Das von Ihnen angegebene Betreuungspensum übersteigt das maximale Betreuungspensum pro Woche. Bitte geben Sie eine Zahl zwischen 0 und 100 ein." prompt="1 Betreuungstag pro _x000a_Woche = 20 %" sqref="K20 K16 K18 K22" xr:uid="{00000000-0002-0000-0000-000007000000}">
      <formula1>0</formula1>
      <formula2>100</formula2>
    </dataValidation>
    <dataValidation allowBlank="1" showInputMessage="1" showErrorMessage="1" errorTitle="Überschreitung Höchsteinkommen" error="Das Höchsteinkommen gemäss Anhang 1 des Reglements wird überschritten. Es besteht kein Anspruch auf Betreuungsgutscheine. " prompt="Satzbestimmende Einkommen gemäss letzter definitiver Steuerveranlagung, welche nicht älter als zwei Jahre ist." sqref="T7:U7" xr:uid="{00000000-0002-0000-0000-000008000000}"/>
    <dataValidation allowBlank="1" showInputMessage="1" showErrorMessage="1" prompt="Steuerbares Vermögen gemäss letzter definitiver Steuerveranlagung, welche nicht älter als zwei Jahre ist_x000a_(wenn über CHF 100'000 werden 10 % dem massgebendem Einkommen angerechnet)_x000a_" sqref="K9:M9" xr:uid="{00000000-0002-0000-0000-000009000000}"/>
    <dataValidation type="date" operator="greaterThanOrEqual" allowBlank="1" showInputMessage="1" showErrorMessage="1" error="Betreuungsgutscheine können nicht rückwirkend beantragt werden. Bitte passen Sie die Eingabe an." sqref="L4:M4" xr:uid="{00000000-0002-0000-0000-00000A000000}">
      <formula1>TODAY()</formula1>
    </dataValidation>
    <dataValidation allowBlank="1" showInputMessage="1" showErrorMessage="1" errorTitle="Überschreitung Höchsteinkommen" error="Das Höchsteinkommen gemäss Anhang 1 des Reglements wird überschritten. Es besteht kein Anspruch auf Betreuungsgutscheine. " prompt="Die Stadt Zug geht bei der Berechnung der Betreuungsgutscheine von einem maximalen Krippentarif von 160 CHF/Tag für Kinder unter 18 Monaten aus." sqref="S9" xr:uid="{00000000-0002-0000-0000-00000B000000}"/>
    <dataValidation type="date" operator="lessThanOrEqual" showInputMessage="1" showErrorMessage="1" errorTitle="Datum" error="Das Datum liegt nicht vor dem Antragsdatum oder das Format der Eingabe ist nicht korrekt (Beispiel: 11.05.2018, Eingabe mit Punkt notwendig)._x000a_" sqref="S22 S16 S18 S20" xr:uid="{00000000-0002-0000-0000-00000C000000}">
      <formula1>$L$4</formula1>
    </dataValidation>
    <dataValidation allowBlank="1" showInputMessage="1" showErrorMessage="1" errorTitle="Überschreitung Höchsteinkommen" error="Das Höchsteinkommen gemäss Anhang 1 des Reglements wird überschritten. Es besteht kein Anspruch auf Betreuungsgutscheine. " prompt="Die Stadt Zug geht bei der Berechnung der Betreuungsgutscheine von einem maximalen Krippentarif von 140 CHF/Tag für Kinder ab 18 Monaten aus." sqref="S7" xr:uid="{00000000-0002-0000-0000-00000D000000}"/>
    <dataValidation allowBlank="1" showInputMessage="1" showErrorMessage="1" errorTitle="Überschreitung Höchsteinkommen" error="Das Höchsteinkommen gemäss Anhang 1 des Reglements wird überschritten. Es besteht kein Anspruch auf Betreuungsgutscheine. " prompt="Steuerbares Einkommen gemäss letzter definitiver Steuerveranlagung, welche nicht älter als zwei Jahre ist." sqref="K7:M7" xr:uid="{C82C7FCC-89F8-4CE2-B1D6-129F604E10F9}"/>
  </dataValidations>
  <pageMargins left="0.70866141732283472" right="0.48" top="0.32" bottom="0.31" header="0.31496062992125984" footer="0.31496062992125984"/>
  <pageSetup paperSize="9" scale="78" orientation="landscape" r:id="rId1"/>
  <ignoredErrors>
    <ignoredError sqref="J45:O45 M42:O42 M43:O43 M44:O44 M41:O41" evalErro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A1:Q39"/>
  <sheetViews>
    <sheetView workbookViewId="0">
      <selection activeCell="K26" sqref="K26"/>
    </sheetView>
  </sheetViews>
  <sheetFormatPr baseColWidth="10" defaultColWidth="11.41015625" defaultRowHeight="12.7" x14ac:dyDescent="0.4"/>
  <cols>
    <col min="1" max="1" width="16.29296875" style="1" customWidth="1"/>
    <col min="2" max="2" width="14.87890625" style="1" customWidth="1"/>
    <col min="3" max="8" width="11.41015625" style="1"/>
    <col min="9" max="9" width="51.87890625" style="1" customWidth="1"/>
    <col min="10" max="10" width="11.41015625" style="1"/>
    <col min="11" max="11" width="13.29296875" style="1" bestFit="1" customWidth="1"/>
    <col min="12" max="16384" width="11.41015625" style="1"/>
  </cols>
  <sheetData>
    <row r="1" spans="1:17" ht="13" thickBot="1" x14ac:dyDescent="0.45">
      <c r="A1" s="4" t="s">
        <v>32</v>
      </c>
      <c r="B1" s="5"/>
    </row>
    <row r="2" spans="1:17" ht="13" thickBot="1" x14ac:dyDescent="0.45">
      <c r="A2" s="4"/>
      <c r="B2" s="5"/>
      <c r="E2" s="6" t="s">
        <v>52</v>
      </c>
      <c r="F2" s="7"/>
      <c r="G2" s="7"/>
      <c r="H2" s="7"/>
      <c r="I2" s="7"/>
      <c r="J2" s="8">
        <v>15</v>
      </c>
      <c r="K2" s="7" t="s">
        <v>0</v>
      </c>
      <c r="L2" s="9">
        <f>J2/J3</f>
        <v>0.10714285714285714</v>
      </c>
      <c r="M2" s="7"/>
      <c r="N2" s="10"/>
      <c r="O2" s="11"/>
      <c r="P2" s="11"/>
      <c r="Q2" s="11"/>
    </row>
    <row r="3" spans="1:17" ht="13" thickBot="1" x14ac:dyDescent="0.45">
      <c r="A3" s="4" t="s">
        <v>33</v>
      </c>
      <c r="B3" s="1" t="s">
        <v>71</v>
      </c>
      <c r="E3" s="6" t="s">
        <v>53</v>
      </c>
      <c r="F3" s="7"/>
      <c r="G3" s="7"/>
      <c r="H3" s="7"/>
      <c r="I3" s="7"/>
      <c r="J3" s="8">
        <v>140</v>
      </c>
      <c r="K3" s="7" t="s">
        <v>0</v>
      </c>
      <c r="L3" s="7"/>
      <c r="M3" s="7"/>
      <c r="N3" s="10"/>
      <c r="O3" s="11"/>
      <c r="P3" s="11"/>
      <c r="Q3" s="11"/>
    </row>
    <row r="4" spans="1:17" ht="13" thickBot="1" x14ac:dyDescent="0.45">
      <c r="A4" s="13">
        <f>Betreuungsgutscheinrechner!L4</f>
        <v>45901</v>
      </c>
      <c r="B4" s="111">
        <f>DATE(YEAR(Betreuungsgutscheinrechner!$S$16),MONTH(Betreuungsgutscheinrechner!$S$16),1)</f>
        <v>44927</v>
      </c>
      <c r="E4" s="6" t="s">
        <v>65</v>
      </c>
      <c r="F4" s="7"/>
      <c r="G4" s="7"/>
      <c r="H4" s="7"/>
      <c r="I4" s="7"/>
      <c r="J4" s="12">
        <f>Betreuungsgutscheinrechner!$S$7</f>
        <v>120</v>
      </c>
      <c r="K4" s="7"/>
      <c r="L4" s="7"/>
      <c r="M4" s="7"/>
      <c r="N4" s="10"/>
      <c r="O4" s="11"/>
      <c r="P4" s="11"/>
      <c r="Q4" s="11"/>
    </row>
    <row r="5" spans="1:17" ht="12.75" customHeight="1" thickBot="1" x14ac:dyDescent="0.45">
      <c r="A5" s="4"/>
      <c r="B5" s="5"/>
      <c r="E5" s="6" t="s">
        <v>54</v>
      </c>
      <c r="F5" s="7"/>
      <c r="G5" s="7"/>
      <c r="H5" s="7"/>
      <c r="I5" s="7"/>
      <c r="J5" s="12">
        <f>J3-J2</f>
        <v>125</v>
      </c>
      <c r="K5" s="7" t="s">
        <v>0</v>
      </c>
      <c r="L5" s="7"/>
      <c r="M5" s="7"/>
      <c r="N5" s="10"/>
      <c r="O5" s="11"/>
      <c r="P5" s="11"/>
      <c r="Q5" s="11"/>
    </row>
    <row r="6" spans="1:17" ht="14.25" customHeight="1" thickBot="1" x14ac:dyDescent="0.45">
      <c r="A6" s="14" t="s">
        <v>69</v>
      </c>
      <c r="B6" s="5"/>
      <c r="E6" s="6"/>
      <c r="F6" s="7"/>
      <c r="G6" s="7"/>
      <c r="H6" s="7"/>
      <c r="I6" s="7"/>
      <c r="J6" s="7"/>
      <c r="K6" s="7"/>
      <c r="L6" s="7"/>
      <c r="M6" s="7"/>
      <c r="N6" s="10"/>
      <c r="O6" s="11"/>
      <c r="P6" s="11"/>
      <c r="Q6" s="15"/>
    </row>
    <row r="7" spans="1:17" ht="13" thickBot="1" x14ac:dyDescent="0.45">
      <c r="A7" s="16">
        <f>DATEDIF(B4,A4,"M")</f>
        <v>32</v>
      </c>
      <c r="B7" s="5"/>
      <c r="E7" s="6" t="s">
        <v>55</v>
      </c>
      <c r="F7" s="7"/>
      <c r="G7" s="7"/>
      <c r="H7" s="7"/>
      <c r="I7" s="7"/>
      <c r="J7" s="8">
        <v>15</v>
      </c>
      <c r="K7" s="7" t="s">
        <v>0</v>
      </c>
      <c r="L7" s="9">
        <f>J7/J8</f>
        <v>9.375E-2</v>
      </c>
      <c r="M7" s="7"/>
      <c r="N7" s="10"/>
      <c r="O7" s="11"/>
      <c r="P7" s="11"/>
      <c r="Q7" s="17"/>
    </row>
    <row r="8" spans="1:17" ht="13" thickBot="1" x14ac:dyDescent="0.45">
      <c r="A8" s="4"/>
      <c r="B8" s="5"/>
      <c r="E8" s="6" t="s">
        <v>56</v>
      </c>
      <c r="F8" s="7"/>
      <c r="G8" s="7"/>
      <c r="H8" s="7"/>
      <c r="I8" s="7"/>
      <c r="J8" s="8">
        <v>160</v>
      </c>
      <c r="K8" s="7" t="s">
        <v>0</v>
      </c>
      <c r="L8" s="7"/>
      <c r="M8" s="7"/>
      <c r="N8" s="10"/>
      <c r="O8" s="11"/>
      <c r="P8" s="18"/>
      <c r="Q8" s="18"/>
    </row>
    <row r="9" spans="1:17" ht="13" thickBot="1" x14ac:dyDescent="0.45">
      <c r="A9" s="4"/>
      <c r="B9" s="5"/>
      <c r="E9" s="6" t="s">
        <v>65</v>
      </c>
      <c r="F9" s="7"/>
      <c r="G9" s="7"/>
      <c r="H9" s="7"/>
      <c r="I9" s="7"/>
      <c r="J9" s="12">
        <f>Betreuungsgutscheinrechner!$S$9</f>
        <v>140</v>
      </c>
      <c r="K9" s="7"/>
      <c r="L9" s="7"/>
      <c r="M9" s="7"/>
      <c r="N9" s="10"/>
      <c r="O9" s="11"/>
      <c r="P9" s="11"/>
      <c r="Q9" s="11"/>
    </row>
    <row r="10" spans="1:17" ht="13" thickBot="1" x14ac:dyDescent="0.45">
      <c r="A10" s="4"/>
      <c r="B10" s="5"/>
      <c r="E10" s="6" t="s">
        <v>57</v>
      </c>
      <c r="F10" s="7"/>
      <c r="G10" s="7"/>
      <c r="H10" s="7"/>
      <c r="I10" s="7"/>
      <c r="J10" s="12">
        <f>J8-J2</f>
        <v>145</v>
      </c>
      <c r="K10" s="7" t="s">
        <v>0</v>
      </c>
      <c r="L10" s="7"/>
      <c r="M10" s="7"/>
      <c r="N10" s="10"/>
      <c r="O10" s="11"/>
      <c r="P10" s="11"/>
      <c r="Q10" s="11"/>
    </row>
    <row r="11" spans="1:17" x14ac:dyDescent="0.4">
      <c r="A11" s="4"/>
      <c r="B11" s="5"/>
      <c r="E11" s="6"/>
      <c r="F11" s="7"/>
      <c r="G11" s="7"/>
      <c r="H11" s="7"/>
      <c r="I11" s="7"/>
      <c r="J11" s="7"/>
      <c r="K11" s="7"/>
      <c r="L11" s="7"/>
      <c r="M11" s="7"/>
      <c r="N11" s="10"/>
      <c r="O11" s="11"/>
      <c r="P11" s="11"/>
      <c r="Q11" s="11"/>
    </row>
    <row r="12" spans="1:17" ht="13" thickBot="1" x14ac:dyDescent="0.45">
      <c r="A12" s="4" t="s">
        <v>34</v>
      </c>
      <c r="B12" s="5"/>
      <c r="E12" s="6"/>
      <c r="F12" s="7"/>
      <c r="G12" s="7"/>
      <c r="H12" s="7"/>
      <c r="I12" s="7"/>
      <c r="J12" s="7"/>
      <c r="K12" s="7"/>
      <c r="L12" s="7"/>
      <c r="M12" s="7"/>
      <c r="N12" s="10"/>
      <c r="O12" s="11"/>
      <c r="P12" s="11"/>
      <c r="Q12" s="11"/>
    </row>
    <row r="13" spans="1:17" ht="13" thickBot="1" x14ac:dyDescent="0.45">
      <c r="A13" s="13">
        <f>Betreuungsgutscheinrechner!L4</f>
        <v>45901</v>
      </c>
      <c r="B13" s="111">
        <f>DATE(YEAR(Betreuungsgutscheinrechner!$S$18),MONTH(Betreuungsgutscheinrechner!$S$18),1)</f>
        <v>44228</v>
      </c>
      <c r="E13" s="6" t="s">
        <v>58</v>
      </c>
      <c r="F13" s="7"/>
      <c r="G13" s="7"/>
      <c r="H13" s="7"/>
      <c r="I13" s="7"/>
      <c r="J13" s="19">
        <f>(1-(J2/J3))/(J16-J15)</f>
        <v>6.2877263581488941E-6</v>
      </c>
      <c r="K13" s="20"/>
      <c r="L13" s="7"/>
      <c r="M13" s="7"/>
      <c r="N13" s="10"/>
      <c r="O13" s="11"/>
      <c r="P13" s="11"/>
      <c r="Q13" s="11"/>
    </row>
    <row r="14" spans="1:17" ht="14.7" thickBot="1" x14ac:dyDescent="0.45">
      <c r="A14" s="4"/>
      <c r="B14" s="5"/>
      <c r="E14" s="6" t="s">
        <v>59</v>
      </c>
      <c r="F14" s="7"/>
      <c r="G14" s="7"/>
      <c r="H14" s="7"/>
      <c r="I14" s="7"/>
      <c r="J14" s="19">
        <f>(1-(J7/J8))/(J16-J15)</f>
        <v>6.3820422535211268E-6</v>
      </c>
      <c r="K14" s="7"/>
      <c r="L14" s="7"/>
      <c r="M14" s="7"/>
      <c r="N14" s="10"/>
      <c r="O14" s="22"/>
      <c r="P14" s="22"/>
      <c r="Q14" s="22"/>
    </row>
    <row r="15" spans="1:17" ht="13" thickBot="1" x14ac:dyDescent="0.45">
      <c r="A15" s="4" t="s">
        <v>69</v>
      </c>
      <c r="B15" s="5"/>
      <c r="E15" s="6" t="s">
        <v>6</v>
      </c>
      <c r="F15" s="7"/>
      <c r="G15" s="7"/>
      <c r="H15" s="7"/>
      <c r="I15" s="7"/>
      <c r="J15" s="21">
        <v>18000</v>
      </c>
      <c r="K15" s="7" t="s">
        <v>0</v>
      </c>
      <c r="L15" s="7"/>
      <c r="M15" s="7"/>
    </row>
    <row r="16" spans="1:17" ht="13" thickBot="1" x14ac:dyDescent="0.45">
      <c r="A16" s="16">
        <f>DATEDIF(B13,A13,"M")</f>
        <v>55</v>
      </c>
      <c r="B16" s="5"/>
      <c r="E16" s="6" t="s">
        <v>2</v>
      </c>
      <c r="F16" s="7"/>
      <c r="G16" s="7"/>
      <c r="H16" s="7"/>
      <c r="I16" s="7"/>
      <c r="J16" s="21">
        <v>160000</v>
      </c>
      <c r="K16" s="7" t="s">
        <v>0</v>
      </c>
      <c r="L16" s="7"/>
      <c r="M16" s="7"/>
    </row>
    <row r="17" spans="1:13" ht="13" thickBot="1" x14ac:dyDescent="0.45">
      <c r="A17" s="4"/>
      <c r="B17" s="5"/>
      <c r="E17" s="6" t="s">
        <v>4</v>
      </c>
      <c r="F17" s="7"/>
      <c r="G17" s="7"/>
      <c r="H17" s="7"/>
      <c r="I17" s="7"/>
      <c r="J17" s="23">
        <v>100000</v>
      </c>
      <c r="K17" s="7"/>
      <c r="L17" s="7"/>
      <c r="M17" s="7"/>
    </row>
    <row r="18" spans="1:13" ht="13" thickBot="1" x14ac:dyDescent="0.45">
      <c r="A18" s="4"/>
      <c r="B18" s="5"/>
      <c r="E18" s="6" t="s">
        <v>3</v>
      </c>
      <c r="F18" s="7"/>
      <c r="G18" s="7"/>
      <c r="H18" s="7"/>
      <c r="I18" s="7"/>
      <c r="J18" s="24">
        <v>0.1</v>
      </c>
      <c r="K18" s="7"/>
      <c r="L18" s="7"/>
      <c r="M18" s="7"/>
    </row>
    <row r="19" spans="1:13" ht="13" thickBot="1" x14ac:dyDescent="0.45">
      <c r="A19" s="4"/>
      <c r="B19" s="5"/>
      <c r="E19" s="6" t="s">
        <v>5</v>
      </c>
      <c r="F19" s="7"/>
      <c r="G19" s="7"/>
      <c r="H19" s="7"/>
      <c r="I19" s="7"/>
      <c r="J19" s="23">
        <v>500000</v>
      </c>
      <c r="K19" s="7"/>
      <c r="L19" s="7"/>
      <c r="M19" s="7"/>
    </row>
    <row r="20" spans="1:13" ht="13" thickBot="1" x14ac:dyDescent="0.45">
      <c r="A20" s="4"/>
      <c r="B20" s="5"/>
      <c r="E20" s="6"/>
      <c r="F20" s="7"/>
      <c r="G20" s="7"/>
      <c r="H20" s="7"/>
      <c r="I20" s="7"/>
      <c r="J20" s="25"/>
      <c r="K20" s="7"/>
      <c r="L20" s="7"/>
      <c r="M20" s="7"/>
    </row>
    <row r="21" spans="1:13" ht="13" thickBot="1" x14ac:dyDescent="0.45">
      <c r="A21" s="4" t="s">
        <v>35</v>
      </c>
      <c r="B21" s="5"/>
      <c r="E21" s="6" t="s">
        <v>67</v>
      </c>
      <c r="F21" s="7"/>
      <c r="G21" s="7"/>
      <c r="H21" s="7"/>
      <c r="I21" s="7"/>
      <c r="J21" s="29">
        <v>20</v>
      </c>
      <c r="K21" s="7"/>
      <c r="L21" s="26"/>
      <c r="M21" s="26"/>
    </row>
    <row r="22" spans="1:13" ht="14.7" thickBot="1" x14ac:dyDescent="0.45">
      <c r="A22" s="13">
        <f>Betreuungsgutscheinrechner!L4</f>
        <v>45901</v>
      </c>
      <c r="B22" s="111">
        <f>DATE(YEAR(Betreuungsgutscheinrechner!$S$20),MONTH(Betreuungsgutscheinrechner!$S$20),1)</f>
        <v>1</v>
      </c>
      <c r="E22" s="26" t="s">
        <v>68</v>
      </c>
      <c r="F22" s="26"/>
      <c r="G22" s="27"/>
      <c r="H22" s="27"/>
      <c r="I22" s="28"/>
      <c r="J22" s="110">
        <f>IF(Betreuungsgutscheinrechner!$S$9-Betreuungsgutscheinrechner!$S$7&gt;J21,J21,Betreuungsgutscheinrechner!$S$9-Betreuungsgutscheinrechner!$S$7)</f>
        <v>20</v>
      </c>
      <c r="K22" s="26" t="s">
        <v>0</v>
      </c>
      <c r="L22" s="7"/>
      <c r="M22" s="7"/>
    </row>
    <row r="23" spans="1:13" x14ac:dyDescent="0.4">
      <c r="A23" s="4"/>
      <c r="B23" s="5"/>
      <c r="E23" s="6" t="s">
        <v>72</v>
      </c>
      <c r="F23" s="7"/>
      <c r="G23" s="7"/>
      <c r="H23" s="7"/>
      <c r="I23" s="7"/>
      <c r="J23" s="112">
        <v>19</v>
      </c>
      <c r="K23" s="7" t="s">
        <v>70</v>
      </c>
      <c r="L23" s="7"/>
      <c r="M23" s="7"/>
    </row>
    <row r="24" spans="1:13" x14ac:dyDescent="0.4">
      <c r="A24" s="4" t="s">
        <v>69</v>
      </c>
      <c r="B24" s="5"/>
    </row>
    <row r="25" spans="1:13" x14ac:dyDescent="0.4">
      <c r="A25" s="16">
        <f>DATEDIF(B22,A22,"M")</f>
        <v>1508</v>
      </c>
      <c r="B25" s="5"/>
    </row>
    <row r="26" spans="1:13" x14ac:dyDescent="0.4">
      <c r="A26" s="4"/>
      <c r="B26" s="5"/>
    </row>
    <row r="27" spans="1:13" x14ac:dyDescent="0.4">
      <c r="A27" s="4"/>
      <c r="B27" s="5"/>
    </row>
    <row r="28" spans="1:13" x14ac:dyDescent="0.4">
      <c r="A28" s="4"/>
      <c r="B28" s="5"/>
    </row>
    <row r="29" spans="1:13" x14ac:dyDescent="0.4">
      <c r="A29" s="4"/>
      <c r="B29" s="5"/>
    </row>
    <row r="30" spans="1:13" x14ac:dyDescent="0.4">
      <c r="A30" s="4" t="s">
        <v>36</v>
      </c>
      <c r="B30" s="5"/>
    </row>
    <row r="31" spans="1:13" x14ac:dyDescent="0.4">
      <c r="A31" s="13">
        <f>Betreuungsgutscheinrechner!L4</f>
        <v>45901</v>
      </c>
      <c r="B31" s="111">
        <f>DATE(YEAR(Betreuungsgutscheinrechner!$S$22),MONTH(Betreuungsgutscheinrechner!$S$22),1)</f>
        <v>1</v>
      </c>
    </row>
    <row r="32" spans="1:13" x14ac:dyDescent="0.4">
      <c r="A32" s="4"/>
      <c r="B32" s="5"/>
    </row>
    <row r="33" spans="1:2" x14ac:dyDescent="0.4">
      <c r="A33" s="4" t="s">
        <v>69</v>
      </c>
      <c r="B33" s="5"/>
    </row>
    <row r="34" spans="1:2" x14ac:dyDescent="0.4">
      <c r="A34" s="16">
        <f>DATEDIF(B31,A31,"M")</f>
        <v>1508</v>
      </c>
      <c r="B34" s="5"/>
    </row>
    <row r="35" spans="1:2" x14ac:dyDescent="0.4">
      <c r="A35" s="4"/>
      <c r="B35" s="5"/>
    </row>
    <row r="36" spans="1:2" x14ac:dyDescent="0.4">
      <c r="A36" s="4"/>
      <c r="B36" s="5"/>
    </row>
    <row r="37" spans="1:2" ht="18" customHeight="1" x14ac:dyDescent="0.4">
      <c r="A37" s="4"/>
      <c r="B37" s="5"/>
    </row>
    <row r="38" spans="1:2" ht="18" customHeight="1" x14ac:dyDescent="0.4">
      <c r="A38" s="30"/>
      <c r="B38" s="31"/>
    </row>
    <row r="39" spans="1:2" ht="15.75" customHeight="1" x14ac:dyDescent="0.4"/>
  </sheetData>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2F56C1B6D299246B61CE67C36C824D7" ma:contentTypeVersion="3" ma:contentTypeDescription="Create a new document." ma:contentTypeScope="" ma:versionID="eca47f03fba5eefbebf85c9c3c6e9d23">
  <xsd:schema xmlns:xsd="http://www.w3.org/2001/XMLSchema" xmlns:xs="http://www.w3.org/2001/XMLSchema" xmlns:p="http://schemas.microsoft.com/office/2006/metadata/properties" xmlns:ns2="b9d05d3d-489c-44e8-8437-879db7cb0810" targetNamespace="http://schemas.microsoft.com/office/2006/metadata/properties" ma:root="true" ma:fieldsID="bee26570bd08fa5f04f3a104c7d99c65" ns2:_="">
    <xsd:import namespace="b9d05d3d-489c-44e8-8437-879db7cb0810"/>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d05d3d-489c-44e8-8437-879db7cb08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C351797-E755-464C-A065-A9D1E953C31C}"/>
</file>

<file path=customXml/itemProps2.xml><?xml version="1.0" encoding="utf-8"?>
<ds:datastoreItem xmlns:ds="http://schemas.openxmlformats.org/officeDocument/2006/customXml" ds:itemID="{615B2600-5FC9-4572-900F-8972C6230B09}"/>
</file>

<file path=customXml/itemProps3.xml><?xml version="1.0" encoding="utf-8"?>
<ds:datastoreItem xmlns:ds="http://schemas.openxmlformats.org/officeDocument/2006/customXml" ds:itemID="{F3FB8DFE-7357-406C-83A6-6270660B5FEC}"/>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Betreuungsgutscheinrechner</vt:lpstr>
      <vt:lpstr>Berechnung</vt:lpstr>
      <vt:lpstr>Betreuungsgutscheinrechner!Druckbereich</vt:lpstr>
    </vt:vector>
  </TitlesOfParts>
  <Company>Interface Politikstudien Forschung Beratung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Andreas Balthasar</dc:creator>
  <cp:lastModifiedBy>Ivano Coletto</cp:lastModifiedBy>
  <cp:lastPrinted>2018-09-23T12:30:55Z</cp:lastPrinted>
  <dcterms:created xsi:type="dcterms:W3CDTF">2015-09-28T12:18:10Z</dcterms:created>
  <dcterms:modified xsi:type="dcterms:W3CDTF">2025-08-14T12:40:13Z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0x01010022F56C1B6D299246B61CE67C36C824D7</vt:lpwstr>
  </property>
</Properties>
</file>