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DieseArbeitsmappe" defaultThemeVersion="124226"/>
  <mc:AlternateContent xmlns:mc="http://schemas.openxmlformats.org/markup-compatibility/2006">
    <mc:Choice Requires="x15">
      <x15ac:absPath xmlns:x15ac="http://schemas.microsoft.com/office/spreadsheetml/2010/11/ac" url="C:\Users\ZUAMJA\AppData\Roaming\Office Connector\Documents\14c3e5f26b10092ebbe200856c15c690\"/>
    </mc:Choice>
  </mc:AlternateContent>
  <xr:revisionPtr revIDLastSave="0" documentId="13_ncr:1_{E8DB1319-5DA6-4C8A-B9FA-5831C69A4247}" xr6:coauthVersionLast="47" xr6:coauthVersionMax="47" xr10:uidLastSave="{00000000-0000-0000-0000-000000000000}"/>
  <workbookProtection workbookAlgorithmName="SHA-512" workbookHashValue="23PY34A4r20gboS7CCr1NP6NkSqzQzPn2zbzUe17nzOUhpUcYVwTTUk2IalZbfg1sEwpZNRmUlsIantoRZdAQQ==" workbookSaltValue="lsXZ1COJZ8yWVTdrc1edyA==" workbookSpinCount="100000" lockStructure="1"/>
  <bookViews>
    <workbookView xWindow="-120" yWindow="-120" windowWidth="38640" windowHeight="21120" tabRatio="744" xr2:uid="{00000000-000D-0000-FFFF-FFFF00000000}"/>
  </bookViews>
  <sheets>
    <sheet name="Betreuungsgutscheinrechner" sheetId="15" r:id="rId1"/>
    <sheet name="Berechnung" sheetId="16" state="hidden" r:id="rId2"/>
  </sheets>
  <definedNames>
    <definedName name="Alter_Kind1">Berechnung!$D$34</definedName>
    <definedName name="Alter_Kind2">Berechnung!$D$35</definedName>
    <definedName name="Alter_Kind3">Berechnung!$D$36</definedName>
    <definedName name="Alter_Kind4">Berechnung!$D$37</definedName>
    <definedName name="Altersgrenze">Tabelle2[Altersgrenze Säugling]</definedName>
    <definedName name="_xlnm.Print_Area" localSheetId="0">Betreuungsgutscheinrechner!$A$1:$U$52</definedName>
    <definedName name="Grundanteil_Kind">Berechnung!$L$2</definedName>
    <definedName name="Grundanteil_Säugling">Berechnung!#REF!</definedName>
    <definedName name="Kitatarif_Kind">Betreuungsgutscheinrechner!$S$7</definedName>
    <definedName name="Kitatarif_Säugling">Betreuungsgutscheinrechner!$S$9</definedName>
    <definedName name="KP_Kind">Berechnung!$J$21</definedName>
    <definedName name="KP_Kind1">Betreuungsgutscheinrechner!$M$18</definedName>
    <definedName name="KP_Kind2">Betreuungsgutscheinrechner!$M$20</definedName>
    <definedName name="KP_Kind3">Betreuungsgutscheinrechner!$M$22</definedName>
    <definedName name="KP_Kind4">Betreuungsgutscheinrechner!$M$24</definedName>
    <definedName name="KP_Säugling">Berechnung!$J$22</definedName>
    <definedName name="KP_Säuglng">Berechnung!$J$22</definedName>
    <definedName name="MaxEK">Berechnung!$J$13</definedName>
    <definedName name="maxGutschein">Berechnung!$J$5</definedName>
    <definedName name="maxGutscheinSäugling">Berechnung!#REF!</definedName>
    <definedName name="MaxVerm">Berechnung!$J$16</definedName>
    <definedName name="MEK">Betreuungsgutscheinrechner!$K$34</definedName>
    <definedName name="MinEK">Berechnung!$J$12</definedName>
    <definedName name="Plafond">Berechnung!$J$23</definedName>
    <definedName name="Plafonds">Berechnung!$J$23</definedName>
    <definedName name="Säuglingszuschlag">Berechnung!$J$19</definedName>
    <definedName name="Selbstbehalt_Kind">Berechnung!$J$2</definedName>
    <definedName name="Selbstbehalt_Säugling">Berechnung!#REF!</definedName>
    <definedName name="StbVerm">Betreuungsgutscheinrechner!$K$9</definedName>
    <definedName name="Steigung_Kind">Berechnung!$J$11</definedName>
    <definedName name="Steigung_Säugling">Berechnung!#REF!</definedName>
    <definedName name="TageImMonat">Berechnung!$J$24</definedName>
    <definedName name="Vollkosten_Kind">Berechnung!$J$3</definedName>
    <definedName name="Vollkosten_Säugling">Berechnung!$J$7</definedName>
    <definedName name="Z_248B9209_13D1_4C60_B20B_E24C58628D8B_.wvu.Cols" localSheetId="0" hidden="1">Betreuungsgutscheinrechner!$E:$E,Betreuungsgutscheinrechner!$W:$XFD</definedName>
    <definedName name="Z_248B9209_13D1_4C60_B20B_E24C58628D8B_.wvu.Rows" localSheetId="0" hidden="1">Betreuungsgutscheinrechner!$49:$1048576,Betreuungsgutscheinrechner!$39:$48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5" i="15" l="1"/>
  <c r="C46" i="15"/>
  <c r="C44" i="15"/>
  <c r="C43" i="15"/>
  <c r="M17" i="15"/>
  <c r="E37" i="16"/>
  <c r="E36" i="16"/>
  <c r="E35" i="16"/>
  <c r="E34" i="16"/>
  <c r="K31" i="15"/>
  <c r="J19" i="16"/>
  <c r="K32" i="15"/>
  <c r="A7" i="16"/>
  <c r="H43" i="15" l="1"/>
  <c r="G43" i="15"/>
  <c r="Q18" i="15"/>
  <c r="Q20" i="15"/>
  <c r="G24" i="15"/>
  <c r="G22" i="15"/>
  <c r="Q24" i="15"/>
  <c r="Q22" i="15"/>
  <c r="C18" i="15"/>
  <c r="K33" i="15"/>
  <c r="K34" i="15" s="1"/>
  <c r="C33" i="15"/>
  <c r="C32" i="15"/>
  <c r="G20" i="15"/>
  <c r="G18" i="15"/>
  <c r="L34" i="15" l="1"/>
  <c r="J8" i="16"/>
  <c r="J4" i="16"/>
  <c r="J5" i="16" s="1"/>
  <c r="B7" i="16" l="1"/>
  <c r="A13" i="16"/>
  <c r="B13" i="16"/>
  <c r="A10" i="16"/>
  <c r="B10" i="16"/>
  <c r="B4" i="16"/>
  <c r="A4" i="16"/>
  <c r="K55" i="15"/>
  <c r="K56" i="15"/>
  <c r="G63" i="15"/>
  <c r="I63" i="15" s="1"/>
  <c r="Q61" i="15"/>
  <c r="E46" i="15"/>
  <c r="E45" i="15"/>
  <c r="E44" i="15"/>
  <c r="E43" i="15"/>
  <c r="Q59" i="15"/>
  <c r="Q56" i="15"/>
  <c r="Q57" i="15"/>
  <c r="Q58" i="15"/>
  <c r="F56" i="15" l="1"/>
  <c r="G46" i="15"/>
  <c r="G44" i="15"/>
  <c r="D34" i="16"/>
  <c r="J34" i="16" s="1" a="1"/>
  <c r="J34" i="16" s="1"/>
  <c r="G45" i="15"/>
  <c r="D37" i="16"/>
  <c r="J37" i="16" s="1" a="1"/>
  <c r="J37" i="16" s="1"/>
  <c r="D35" i="16"/>
  <c r="J35" i="16" s="1" a="1"/>
  <c r="J35" i="16" s="1"/>
  <c r="D36" i="16"/>
  <c r="G64" i="15"/>
  <c r="I64" i="15" s="1"/>
  <c r="H44" i="15"/>
  <c r="G66" i="15"/>
  <c r="I66" i="15" s="1"/>
  <c r="H46" i="15"/>
  <c r="J11" i="16"/>
  <c r="L2" i="16"/>
  <c r="G34" i="16" s="1"/>
  <c r="G65" i="15"/>
  <c r="I65" i="15" s="1"/>
  <c r="H45" i="15"/>
  <c r="H34" i="16" l="1" a="1"/>
  <c r="H34" i="16" s="1"/>
  <c r="F36" i="16" a="1"/>
  <c r="F36" i="16" s="1"/>
  <c r="Q36" i="16" s="1"/>
  <c r="J36" i="16" a="1"/>
  <c r="J36" i="16" s="1"/>
  <c r="G37" i="16"/>
  <c r="H37" i="16" s="1" a="1"/>
  <c r="H37" i="16" s="1"/>
  <c r="F34" i="16" a="1"/>
  <c r="F34" i="16" s="1"/>
  <c r="Q34" i="16" s="1"/>
  <c r="G36" i="16"/>
  <c r="H36" i="16" s="1" a="1"/>
  <c r="H36" i="16" s="1"/>
  <c r="G35" i="16"/>
  <c r="H35" i="16" s="1" a="1"/>
  <c r="H35" i="16" s="1"/>
  <c r="F37" i="16" a="1"/>
  <c r="F37" i="16" s="1"/>
  <c r="Q37" i="16" s="1"/>
  <c r="F35" i="16" a="1"/>
  <c r="F35" i="16" s="1"/>
  <c r="Q35" i="16" s="1"/>
  <c r="P46" i="15" a="1"/>
  <c r="P46" i="15" s="1"/>
  <c r="P45" i="15" a="1"/>
  <c r="P45" i="15" s="1"/>
  <c r="P44" i="15" a="1"/>
  <c r="P44" i="15" s="1"/>
  <c r="P43" i="15" a="1"/>
  <c r="P43" i="15" s="1"/>
  <c r="S58" i="15"/>
  <c r="S59" i="15"/>
  <c r="S57" i="15"/>
  <c r="S56" i="15"/>
  <c r="I36" i="16" l="1"/>
  <c r="K36" i="16" s="1"/>
  <c r="L36" i="16" s="1"/>
  <c r="K45" i="15" s="1"/>
  <c r="I34" i="16"/>
  <c r="M34" i="16" a="1"/>
  <c r="M34" i="16" s="1"/>
  <c r="N34" i="16" s="1" a="1"/>
  <c r="N34" i="16" s="1"/>
  <c r="O34" i="16" s="1"/>
  <c r="I37" i="16"/>
  <c r="I35" i="16"/>
  <c r="M43" i="15"/>
  <c r="M36" i="16" a="1"/>
  <c r="M36" i="16" s="1"/>
  <c r="M35" i="16" a="1"/>
  <c r="M35" i="16" s="1"/>
  <c r="J43" i="15"/>
  <c r="J46" i="15"/>
  <c r="M37" i="16" a="1"/>
  <c r="M37" i="16" s="1"/>
  <c r="J45" i="15"/>
  <c r="J44" i="15"/>
  <c r="M46" i="15"/>
  <c r="M44" i="15"/>
  <c r="M45" i="15"/>
  <c r="P36" i="16" l="1"/>
  <c r="R36" i="16"/>
  <c r="K37" i="16"/>
  <c r="L37" i="16" s="1"/>
  <c r="K46" i="15" s="1"/>
  <c r="K35" i="16"/>
  <c r="L35" i="16" s="1"/>
  <c r="K34" i="16"/>
  <c r="L34" i="16" s="1"/>
  <c r="N37" i="16" a="1"/>
  <c r="N37" i="16" s="1"/>
  <c r="O37" i="16" s="1"/>
  <c r="N36" i="16" a="1"/>
  <c r="N36" i="16" s="1"/>
  <c r="O36" i="16" s="1"/>
  <c r="N35" i="16" a="1"/>
  <c r="N35" i="16" s="1"/>
  <c r="O35" i="16" s="1"/>
  <c r="M47" i="15"/>
  <c r="R35" i="16" l="1"/>
  <c r="S35" i="16" s="1"/>
  <c r="O44" i="15" s="1"/>
  <c r="K44" i="15"/>
  <c r="P34" i="16"/>
  <c r="L43" i="15" s="1"/>
  <c r="R34" i="16"/>
  <c r="S34" i="16" s="1"/>
  <c r="O43" i="15" s="1"/>
  <c r="K43" i="15"/>
  <c r="P37" i="16"/>
  <c r="L46" i="15" s="1"/>
  <c r="R37" i="16"/>
  <c r="S37" i="16" s="1"/>
  <c r="O46" i="15" s="1"/>
  <c r="P35" i="16"/>
  <c r="L44" i="15" s="1"/>
  <c r="L45" i="15"/>
  <c r="S36" i="16"/>
  <c r="O45" i="15" s="1"/>
  <c r="N45" i="15"/>
  <c r="N46" i="15" l="1"/>
  <c r="N43" i="15"/>
  <c r="N44" i="15"/>
  <c r="O47" i="15"/>
  <c r="N47"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<sst xmlns="http://schemas.openxmlformats.org/spreadsheetml/2006/main" count="115" uniqueCount="101">
  <si>
    <t>Franken</t>
  </si>
  <si>
    <t>Haushalt</t>
  </si>
  <si>
    <t>Maximales Steuerbares Einkommen</t>
  </si>
  <si>
    <t>Anrechnung Vermögen</t>
  </si>
  <si>
    <t>Vermögensfreibetrag</t>
  </si>
  <si>
    <t>Maximales Vermögen</t>
  </si>
  <si>
    <t>Minimales steuerbares Einkommen</t>
  </si>
  <si>
    <t xml:space="preserve">Ab wann möchten Sie Betreuungsgutscheine beantragen? </t>
  </si>
  <si>
    <t>Anzahl Kinder im Vorschulalter</t>
  </si>
  <si>
    <t>Massgebendes Einkommen</t>
  </si>
  <si>
    <t>Steuerbares Einkommen</t>
  </si>
  <si>
    <t>Provisorische Berechnung der Betreuungsgutscheine</t>
  </si>
  <si>
    <t>Kind 1</t>
  </si>
  <si>
    <t>Anzeigen:</t>
  </si>
  <si>
    <t>Datumsüberprüfung:</t>
  </si>
  <si>
    <t>Zelle:</t>
  </si>
  <si>
    <t>i.O.?</t>
  </si>
  <si>
    <t>Betrifft:</t>
  </si>
  <si>
    <t>Format:</t>
  </si>
  <si>
    <t>Datum i.o.?</t>
  </si>
  <si>
    <t xml:space="preserve">Text u/ü 18 Mt. </t>
  </si>
  <si>
    <t>HEUTE</t>
  </si>
  <si>
    <t>C37</t>
  </si>
  <si>
    <t>C38</t>
  </si>
  <si>
    <t>Max. Alter in Tagen (bis Kiga-Eintritt)</t>
  </si>
  <si>
    <t>C39</t>
  </si>
  <si>
    <t>Min. Alter in Tagen</t>
  </si>
  <si>
    <t>C40</t>
  </si>
  <si>
    <t>ab 18 Monaten in Tagen</t>
  </si>
  <si>
    <t>Steuerbares Vermögen</t>
  </si>
  <si>
    <t>Berechnung Alter des Kindes</t>
  </si>
  <si>
    <t>Datum; Kind 1</t>
  </si>
  <si>
    <t>G-Datum in Zahl</t>
  </si>
  <si>
    <t>Alter in Zahl</t>
  </si>
  <si>
    <t>Datum; Kind 2</t>
  </si>
  <si>
    <t>Datum; Kind3</t>
  </si>
  <si>
    <t>Datum; Kind4</t>
  </si>
  <si>
    <t>S14</t>
  </si>
  <si>
    <t>S16</t>
  </si>
  <si>
    <t>S18</t>
  </si>
  <si>
    <t>S20</t>
  </si>
  <si>
    <t xml:space="preserve"> (Datum wie folgt eingeben: dd.mm.yyyy)</t>
  </si>
  <si>
    <t>Kita</t>
  </si>
  <si>
    <t>Gutscheinrechner</t>
  </si>
  <si>
    <t>Einzahlungen in die 2. und 3. Säule</t>
  </si>
  <si>
    <t>CHF</t>
  </si>
  <si>
    <t>Total</t>
  </si>
  <si>
    <t>Tarif pro Tag ab 18 Monaten</t>
  </si>
  <si>
    <t>Tarif pro Tag unter 18 Monaten</t>
  </si>
  <si>
    <t>Selbstbehalt der Eltern bei Kindern ab 18 Monaten</t>
  </si>
  <si>
    <t>Vollkosten Kita bei Kindern ab 18 Monaten</t>
  </si>
  <si>
    <t>Maximaler Gutschein bei Kindern ab 18 Monaten</t>
  </si>
  <si>
    <t>Vollkosten Kita bei Kindern unter 18 Monaten</t>
  </si>
  <si>
    <t>S7</t>
  </si>
  <si>
    <t>S9</t>
  </si>
  <si>
    <r>
      <t xml:space="preserve">Bitte füllen Sie </t>
    </r>
    <r>
      <rPr>
        <b/>
        <u/>
        <sz val="10"/>
        <color theme="0"/>
        <rFont val="Arial"/>
        <family val="2"/>
      </rPr>
      <t>alle</t>
    </r>
    <r>
      <rPr>
        <b/>
        <sz val="10"/>
        <color theme="0"/>
        <rFont val="Arial"/>
        <family val="2"/>
      </rPr>
      <t xml:space="preserve"> blauen Felder aus.</t>
    </r>
  </si>
  <si>
    <t>Wird C24 angezeigt?</t>
  </si>
  <si>
    <t>Bitte beide Tarife angeben!</t>
  </si>
  <si>
    <t>Maximaler Säuglingszuschlag</t>
  </si>
  <si>
    <t>Säuglingszuschlag</t>
  </si>
  <si>
    <t>Die definitive Höhe der Betreuungsgutscheine kann von der Berechnung des Gutscheinrechners abweichen, da nicht alle Faktoren miteinbezogen werden können, welche möglicherweise Einfluss auf die Berechnung haben.  Die Gutscheinhöhe wird zum Beispiel gekürzt, wenn der Selbstbehalt von CHF 10 pro Tag und Kind unterschritten wird. Alle Angaben sind ohne Gewähr.</t>
  </si>
  <si>
    <t>Dropdown-Menü</t>
  </si>
  <si>
    <t>Mit KP</t>
  </si>
  <si>
    <t>Ohne KP</t>
  </si>
  <si>
    <t>Kantonspauschale Kind</t>
  </si>
  <si>
    <t>Kantonspauschale Säugling</t>
  </si>
  <si>
    <t>Altersgrenze Säugling</t>
  </si>
  <si>
    <t>Plafond ohne Kantonspauschale</t>
  </si>
  <si>
    <t>Kantonaler Beitrag</t>
  </si>
  <si>
    <t>Berechnungen</t>
  </si>
  <si>
    <t>Kind 2</t>
  </si>
  <si>
    <t>Kind 3</t>
  </si>
  <si>
    <t>Kind 4</t>
  </si>
  <si>
    <t>Kantonaler Beitrag pro Monat</t>
  </si>
  <si>
    <t>Städtischer Beitrag pro Monat (kaufmännisch gerundet)</t>
  </si>
  <si>
    <t>Gesamt Beitrag</t>
  </si>
  <si>
    <t>Gesamt Betreuungsgutschein pro Tag</t>
  </si>
  <si>
    <t>Kind</t>
  </si>
  <si>
    <t>Städtischer Beitrag 
corrected, dass keine Minusbeträge</t>
  </si>
  <si>
    <t>Tage pro Monat</t>
  </si>
  <si>
    <t>Tage</t>
  </si>
  <si>
    <t>Pensum</t>
  </si>
  <si>
    <t>Anstieg Selbstbehalt Eltern pro 1 Franken mehr Einkommen</t>
  </si>
  <si>
    <t>Effektiver Kitatarif Kinder unter 18 Monate</t>
  </si>
  <si>
    <t>Effektiver Kitatarif Kinder ab 18 Monaten</t>
  </si>
  <si>
    <r>
      <rPr>
        <b/>
        <sz val="11"/>
        <rFont val="Arial"/>
        <family val="2"/>
      </rPr>
      <t xml:space="preserve">Für die Berechnung müssen </t>
    </r>
    <r>
      <rPr>
        <b/>
        <u/>
        <sz val="11"/>
        <rFont val="Arial"/>
        <family val="2"/>
      </rPr>
      <t>alle</t>
    </r>
    <r>
      <rPr>
        <b/>
        <sz val="11"/>
        <rFont val="Arial"/>
        <family val="2"/>
      </rPr>
      <t xml:space="preserve"> blauen Felder ausgefüllt sein.</t>
    </r>
    <r>
      <rPr>
        <sz val="11"/>
        <rFont val="Arial"/>
        <family val="2"/>
      </rPr>
      <t xml:space="preserve"> Tragen Sie zuerst ein, ab wann Sie die Gutscheine beantragen möchten. Füllen Sie dann die Felder im Bereich Haushalt, Kita und zuletzt die Felder im Bereich Kinder aus. 
Bitte beachten Sie, dass bei halben Tagen die Berechnung zum effektiven Betreuungsgutschein etwas abweichen kann. Für zusätzliche Informationen klicken Sie in das entsprechende blaue Feld.</t>
    </r>
  </si>
  <si>
    <t>Städtischer Beitrag 
corrected MaxGutschein ohne KP</t>
  </si>
  <si>
    <t>Städtischer Beitrag 
corrected MaxGutschein mit KP</t>
  </si>
  <si>
    <t>Wieviel darf der Gutschein maximal sein? (Altersabhängig)</t>
  </si>
  <si>
    <t>Gesamter Gutschein (KP+SP)</t>
  </si>
  <si>
    <t>Stadtgutschein korrigiert, dass nicht höher als Maxgutschein</t>
  </si>
  <si>
    <t>Städtischer Beitrag 
korrigiert auf MaxEK, Vermögen und Plafond, Säuglinge</t>
  </si>
  <si>
    <t>Städtischer Beitrag
Formel (unkorrigiert)</t>
  </si>
  <si>
    <t>Stadtgutschein corrected dass nicht tiefer als Plafond (wenn überhaupt BG berechtigt)</t>
  </si>
  <si>
    <t>Betreuungsgutschein
pro Tag</t>
  </si>
  <si>
    <t>Kantonspauschale
pro Monat</t>
  </si>
  <si>
    <t>Betreuungsgutschein
pro Monat</t>
  </si>
  <si>
    <t>Gesamte Gutschrift
pro Monat</t>
  </si>
  <si>
    <t>Gesamte Gutschrift
pro Tag</t>
  </si>
  <si>
    <t>Kantonspauschale
pro Tag</t>
  </si>
  <si>
    <t xml:space="preserve">Betreuungspensum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</si>
</sst>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quot;CHF&quot;\ * #,##0.00_ ;_ &quot;CHF&quot;\ * \-#,##0.00_ ;_ &quot;CHF&quot;\ * &quot;-&quot;??_ ;_ @_ "/>
    <numFmt numFmtId="43" formatCode="_ * #,##0.00_ ;_ * \-#,##0.00_ ;_ * &quot;-&quot;??_ ;_ @_ "/>
    <numFmt numFmtId="164" formatCode="0.0%"/>
    <numFmt numFmtId="165" formatCode="0.000000%"/>
    <numFmt numFmtId="166" formatCode="_ [$Fr.-807]\ * #,##0.00_ ;_ [$Fr.-807]\ * \-#,##0.00_ ;_ [$Fr.-807]\ * &quot;-&quot;??_ ;_ @_ "/>
    <numFmt numFmtId="167" formatCode="0.000"/>
    <numFmt numFmtId="168" formatCode="0_ ;\-0\ "/>
    <numFmt numFmtId="169" formatCode="_ [$CHF-1407]\ * #,##0.00_ ;_ [$CHF-1407]\ * \-#,##0.00_ ;_ [$CHF-1407]\ * &quot;-&quot;??_ ;_ @_ "/>
    <numFmt numFmtId="170" formatCode="0.0000000%"/>
    <numFmt numFmtId="171" formatCode="0.000000000%"/>
    <numFmt numFmtId="172" formatCode="_-[$CHF-1407]\ * #,##0.00_-;\-[$CHF-1407]\ * #,##0.00_-;_-[$CHF-1407]\ * &quot;-&quot;??_-;_-@_-"/>
    <numFmt numFmtId="173" formatCode="&quot;CHF&quot;\ #,##0.00"/>
  </numFmts>
  <fonts count="35" x14ac:knownFonts="1">
    <font>
      <sz val="11"/>
      <color theme="1"/>
      <name val="Calibri"/>
      <family val="2"/>
      <scheme val="minor"/>
    </font>
    <font>
      <sz val="10"/>
      <name val="Arial"/>
      <family val="2"/>
    </font>
    <font>
      <sz val="10"/>
      <color theme="1"/>
      <name val="Arial"/>
      <family val="2"/>
    </font>
    <font>
      <b/>
      <sz val="10"/>
      <name val="Arial"/>
      <family val="2"/>
    </font>
    <font>
      <sz val="11"/>
      <color theme="1"/>
      <name val="Arial"/>
      <family val="2"/>
    </font>
    <font>
      <sz val="11"/>
      <color theme="1"/>
      <name val="Calibri"/>
      <family val="2"/>
      <scheme val="minor"/>
    </font>
    <font>
      <b/>
      <sz val="10"/>
      <color theme="1"/>
      <name val="Arial"/>
      <family val="2"/>
    </font>
    <font>
      <i/>
      <sz val="10"/>
      <color theme="1"/>
      <name val="Arial"/>
      <family val="2"/>
    </font>
    <font>
      <sz val="12"/>
      <name val="Times New Roman"/>
      <family val="1"/>
    </font>
    <font>
      <b/>
      <sz val="18"/>
      <name val="Arial"/>
      <family val="2"/>
    </font>
    <font>
      <sz val="20"/>
      <name val="Arial"/>
      <family val="2"/>
    </font>
    <font>
      <b/>
      <i/>
      <sz val="10"/>
      <color theme="1"/>
      <name val="Arial"/>
      <family val="2"/>
    </font>
    <font>
      <i/>
      <sz val="8"/>
      <color theme="1" tint="0.499984740745262"/>
      <name val="Arial"/>
      <family val="2"/>
    </font>
    <font>
      <u/>
      <sz val="10"/>
      <color theme="1"/>
      <name val="Arial"/>
      <family val="2"/>
    </font>
    <font>
      <u/>
      <sz val="8"/>
      <color theme="1"/>
      <name val="Arial"/>
      <family val="2"/>
    </font>
    <font>
      <sz val="8"/>
      <color theme="1"/>
      <name val="Arial"/>
      <family val="2"/>
    </font>
    <font>
      <u/>
      <sz val="10"/>
      <color theme="10"/>
      <name val="Arial"/>
      <family val="2"/>
    </font>
    <font>
      <b/>
      <sz val="8"/>
      <color theme="1"/>
      <name val="Arial"/>
      <family val="2"/>
    </font>
    <font>
      <i/>
      <sz val="8"/>
      <name val="Arial"/>
      <family val="2"/>
    </font>
    <font>
      <b/>
      <i/>
      <sz val="10"/>
      <name val="Arial"/>
      <family val="2"/>
    </font>
    <font>
      <sz val="11"/>
      <name val="Arial"/>
      <family val="2"/>
    </font>
    <font>
      <b/>
      <sz val="11"/>
      <name val="Arial"/>
      <family val="2"/>
    </font>
    <font>
      <b/>
      <u/>
      <sz val="11"/>
      <name val="Arial"/>
      <family val="2"/>
    </font>
    <font>
      <b/>
      <sz val="10"/>
      <color theme="0"/>
      <name val="Arial"/>
      <family val="2"/>
    </font>
    <font>
      <b/>
      <u/>
      <sz val="10"/>
      <color theme="0"/>
      <name val="Arial"/>
      <family val="2"/>
    </font>
    <font>
      <u/>
      <sz val="10"/>
      <name val="Arial"/>
      <family val="2"/>
    </font>
    <font>
      <u/>
      <sz val="8"/>
      <name val="Arial"/>
      <family val="2"/>
    </font>
    <font>
      <sz val="8"/>
      <name val="Arial"/>
      <family val="2"/>
    </font>
    <font>
      <b/>
      <i/>
      <sz val="8"/>
      <name val="Arial"/>
      <family val="2"/>
    </font>
    <font>
      <b/>
      <i/>
      <sz val="9"/>
      <name val="Arial"/>
      <family val="2"/>
    </font>
    <font>
      <b/>
      <i/>
      <u/>
      <sz val="9"/>
      <name val="Arial"/>
      <family val="2"/>
    </font>
    <font>
      <b/>
      <i/>
      <u/>
      <sz val="10"/>
      <name val="Arial"/>
      <family val="2"/>
    </font>
    <font>
      <b/>
      <sz val="12"/>
      <name val="Arial"/>
      <family val="2"/>
    </font>
    <font>
      <b/>
      <sz val="8"/>
      <name val="Arial"/>
      <family val="2"/>
    </font>
    <font>
      <sz val="10"/>
      <color rgb="FFFF0000"/>
      <name val="Arial"/>
      <family val="2"/>
    </font>
  </fonts>
  <fills count="1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59996337778862885"/>
        <bgColor indexed="64"/>
      </patternFill>
    </fill>
    <fill>
      <patternFill patternType="solid">
        <fgColor theme="9"/>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C00000"/>
        <bgColor indexed="64"/>
      </patternFill>
    </fill>
  </fills>
  <borders count="24">
    <border>
      <left/>
      <right/>
      <top/>
      <bottom/>
      <diagonal/>
    </border>
    <border>
      <left/>
      <right/>
      <top/>
      <bottom style="thin">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top style="thin">
        <color theme="0"/>
      </top>
      <bottom style="thin">
        <color theme="0"/>
      </bottom>
      <diagonal/>
    </border>
    <border>
      <left/>
      <right/>
      <top style="thin">
        <color theme="0"/>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s>
  <cellStyleXfs count="9">
    <xf numFmtId="0" fontId="0" fillId="0" borderId="0"/>
    <xf numFmtId="0" fontId="4" fillId="0" borderId="0"/>
    <xf numFmtId="9" fontId="5" fillId="0" borderId="0" applyFont="0" applyFill="0" applyBorder="0" applyAlignment="0" applyProtection="0"/>
    <xf numFmtId="43" fontId="5" fillId="0" borderId="0" applyFont="0" applyFill="0" applyBorder="0" applyAlignment="0" applyProtection="0"/>
    <xf numFmtId="0" fontId="4" fillId="0" borderId="0"/>
    <xf numFmtId="0" fontId="8" fillId="0" borderId="0"/>
    <xf numFmtId="0" fontId="2" fillId="0" borderId="0"/>
    <xf numFmtId="0" fontId="16" fillId="0" borderId="0" applyNumberFormat="0" applyFill="0" applyBorder="0" applyAlignment="0" applyProtection="0">
      <alignment vertical="top"/>
      <protection locked="0"/>
    </xf>
    <xf numFmtId="44" fontId="5" fillId="0" borderId="0" applyFont="0" applyFill="0" applyBorder="0" applyAlignment="0" applyProtection="0"/>
  </cellStyleXfs>
  <cellXfs count="165">
    <xf numFmtId="0" fontId="0" fillId="0" borderId="0" xfId="0"/>
    <xf numFmtId="0" fontId="2" fillId="0" borderId="0" xfId="6"/>
    <xf numFmtId="14" fontId="2" fillId="7" borderId="0" xfId="6" applyNumberFormat="1" applyFill="1" applyAlignment="1" applyProtection="1">
      <alignment horizontal="left"/>
      <protection locked="0"/>
    </xf>
    <xf numFmtId="168" fontId="2" fillId="7" borderId="0" xfId="3" applyNumberFormat="1" applyFont="1" applyFill="1" applyBorder="1" applyAlignment="1" applyProtection="1">
      <alignment horizontal="left"/>
      <protection locked="0"/>
    </xf>
    <xf numFmtId="0" fontId="2" fillId="0" borderId="5" xfId="6" applyBorder="1"/>
    <xf numFmtId="0" fontId="2" fillId="0" borderId="6" xfId="6" applyBorder="1"/>
    <xf numFmtId="0" fontId="2" fillId="2" borderId="0" xfId="0" applyFont="1" applyFill="1" applyAlignment="1">
      <alignment horizontal="left" vertical="center"/>
    </xf>
    <xf numFmtId="0" fontId="2" fillId="2" borderId="0" xfId="0" applyFont="1" applyFill="1" applyAlignment="1">
      <alignment vertical="center"/>
    </xf>
    <xf numFmtId="2" fontId="2" fillId="5" borderId="2" xfId="0" applyNumberFormat="1" applyFont="1" applyFill="1" applyBorder="1" applyAlignment="1">
      <alignment vertical="center"/>
    </xf>
    <xf numFmtId="164" fontId="2" fillId="3" borderId="0" xfId="2" applyNumberFormat="1" applyFont="1" applyFill="1" applyBorder="1" applyAlignment="1" applyProtection="1">
      <alignment vertical="center"/>
    </xf>
    <xf numFmtId="0" fontId="1" fillId="0" borderId="0" xfId="0" applyFont="1" applyAlignment="1">
      <alignment vertical="center"/>
    </xf>
    <xf numFmtId="1" fontId="1" fillId="0" borderId="0" xfId="0" applyNumberFormat="1" applyFont="1" applyAlignment="1">
      <alignment vertical="center"/>
    </xf>
    <xf numFmtId="2" fontId="2" fillId="4" borderId="2" xfId="0" applyNumberFormat="1" applyFont="1" applyFill="1" applyBorder="1" applyAlignment="1">
      <alignment vertical="center"/>
    </xf>
    <xf numFmtId="14" fontId="2" fillId="0" borderId="5" xfId="6" applyNumberFormat="1" applyBorder="1"/>
    <xf numFmtId="2" fontId="2" fillId="0" borderId="6" xfId="6" applyNumberFormat="1" applyBorder="1"/>
    <xf numFmtId="165" fontId="1" fillId="0" borderId="0" xfId="2" applyNumberFormat="1" applyFont="1" applyFill="1" applyAlignment="1" applyProtection="1">
      <alignment vertical="center"/>
    </xf>
    <xf numFmtId="170" fontId="2" fillId="4" borderId="2" xfId="2" applyNumberFormat="1" applyFont="1" applyFill="1" applyBorder="1" applyAlignment="1" applyProtection="1">
      <alignment vertical="center"/>
    </xf>
    <xf numFmtId="171" fontId="2" fillId="2" borderId="0" xfId="2" applyNumberFormat="1" applyFont="1" applyFill="1" applyBorder="1" applyAlignment="1" applyProtection="1">
      <alignment vertical="center"/>
    </xf>
    <xf numFmtId="3" fontId="2" fillId="5" borderId="2" xfId="0" applyNumberFormat="1" applyFont="1" applyFill="1" applyBorder="1" applyAlignment="1">
      <alignment vertical="center"/>
    </xf>
    <xf numFmtId="2" fontId="2" fillId="2" borderId="0" xfId="0" applyNumberFormat="1" applyFont="1" applyFill="1" applyAlignment="1">
      <alignment vertical="center"/>
    </xf>
    <xf numFmtId="0" fontId="2" fillId="3" borderId="0" xfId="0" applyFont="1" applyFill="1" applyAlignment="1">
      <alignment vertical="center"/>
    </xf>
    <xf numFmtId="0" fontId="0" fillId="3" borderId="0" xfId="0" applyFill="1" applyAlignment="1">
      <alignment vertical="center"/>
    </xf>
    <xf numFmtId="0" fontId="0" fillId="3" borderId="0" xfId="0" applyFill="1" applyAlignment="1">
      <alignment horizontal="left" vertical="center"/>
    </xf>
    <xf numFmtId="43" fontId="2" fillId="5" borderId="2" xfId="3" applyFont="1" applyFill="1" applyBorder="1" applyAlignment="1" applyProtection="1">
      <alignment vertical="center"/>
    </xf>
    <xf numFmtId="0" fontId="2" fillId="7" borderId="0" xfId="6" applyFill="1" applyAlignment="1" applyProtection="1">
      <alignment horizontal="left"/>
      <protection locked="0"/>
    </xf>
    <xf numFmtId="4" fontId="2" fillId="4" borderId="2" xfId="0" applyNumberFormat="1" applyFont="1" applyFill="1" applyBorder="1" applyAlignment="1">
      <alignment vertical="center"/>
    </xf>
    <xf numFmtId="0" fontId="2" fillId="3" borderId="0" xfId="6" applyFill="1"/>
    <xf numFmtId="4" fontId="2" fillId="5" borderId="2" xfId="0" applyNumberFormat="1" applyFont="1" applyFill="1" applyBorder="1" applyAlignment="1">
      <alignment vertical="center"/>
    </xf>
    <xf numFmtId="167" fontId="1" fillId="0" borderId="0" xfId="0" applyNumberFormat="1" applyFont="1" applyAlignment="1">
      <alignment vertical="center"/>
    </xf>
    <xf numFmtId="0" fontId="2" fillId="0" borderId="0" xfId="0" applyFont="1" applyAlignment="1">
      <alignment vertical="center"/>
    </xf>
    <xf numFmtId="0" fontId="0" fillId="0" borderId="0" xfId="0" applyAlignment="1">
      <alignment vertical="center"/>
    </xf>
    <xf numFmtId="0" fontId="2" fillId="0" borderId="18" xfId="6" applyBorder="1"/>
    <xf numFmtId="0" fontId="6" fillId="0" borderId="0" xfId="6" applyFont="1"/>
    <xf numFmtId="3" fontId="2" fillId="9" borderId="2" xfId="0" applyNumberFormat="1" applyFont="1" applyFill="1" applyBorder="1" applyAlignment="1">
      <alignment vertical="center"/>
    </xf>
    <xf numFmtId="10" fontId="2" fillId="9" borderId="2" xfId="2" applyNumberFormat="1" applyFont="1" applyFill="1" applyBorder="1" applyAlignment="1" applyProtection="1">
      <alignment vertical="center"/>
    </xf>
    <xf numFmtId="14" fontId="2" fillId="0" borderId="7" xfId="6" applyNumberFormat="1" applyBorder="1"/>
    <xf numFmtId="2" fontId="2" fillId="0" borderId="8" xfId="6" applyNumberFormat="1" applyBorder="1"/>
    <xf numFmtId="0" fontId="13" fillId="0" borderId="3" xfId="6" applyFont="1" applyBorder="1"/>
    <xf numFmtId="2" fontId="2" fillId="0" borderId="0" xfId="6" applyNumberFormat="1"/>
    <xf numFmtId="44" fontId="2" fillId="10" borderId="0" xfId="8" applyFont="1" applyFill="1" applyBorder="1" applyProtection="1">
      <protection locked="0"/>
    </xf>
    <xf numFmtId="2" fontId="1" fillId="11" borderId="0" xfId="6" applyNumberFormat="1" applyFont="1" applyFill="1" applyProtection="1">
      <protection locked="0"/>
    </xf>
    <xf numFmtId="44" fontId="2" fillId="11" borderId="0" xfId="8" applyFont="1" applyFill="1" applyBorder="1"/>
    <xf numFmtId="44" fontId="6" fillId="12" borderId="0" xfId="8" applyFont="1" applyFill="1" applyBorder="1"/>
    <xf numFmtId="172" fontId="2" fillId="10" borderId="0" xfId="6" applyNumberFormat="1" applyFill="1"/>
    <xf numFmtId="172" fontId="6" fillId="12" borderId="6" xfId="6" applyNumberFormat="1" applyFont="1" applyFill="1" applyBorder="1"/>
    <xf numFmtId="0" fontId="2" fillId="0" borderId="7" xfId="6" applyBorder="1"/>
    <xf numFmtId="2" fontId="2" fillId="0" borderId="1" xfId="6" applyNumberFormat="1" applyBorder="1"/>
    <xf numFmtId="44" fontId="2" fillId="10" borderId="1" xfId="8" applyFont="1" applyFill="1" applyBorder="1" applyProtection="1">
      <protection locked="0"/>
    </xf>
    <xf numFmtId="2" fontId="1" fillId="11" borderId="1" xfId="6" applyNumberFormat="1" applyFont="1" applyFill="1" applyBorder="1" applyProtection="1">
      <protection locked="0"/>
    </xf>
    <xf numFmtId="44" fontId="2" fillId="11" borderId="1" xfId="8" applyFont="1" applyFill="1" applyBorder="1"/>
    <xf numFmtId="172" fontId="6" fillId="12" borderId="8" xfId="6" applyNumberFormat="1" applyFont="1" applyFill="1" applyBorder="1"/>
    <xf numFmtId="0" fontId="6" fillId="0" borderId="7" xfId="6" applyFont="1" applyBorder="1"/>
    <xf numFmtId="0" fontId="6" fillId="0" borderId="1" xfId="6" applyFont="1" applyBorder="1"/>
    <xf numFmtId="0" fontId="6" fillId="10" borderId="1" xfId="6" applyFont="1" applyFill="1" applyBorder="1"/>
    <xf numFmtId="0" fontId="6" fillId="11" borderId="1" xfId="6" applyFont="1" applyFill="1" applyBorder="1" applyAlignment="1">
      <alignment wrapText="1"/>
    </xf>
    <xf numFmtId="0" fontId="6" fillId="12" borderId="1" xfId="6" applyFont="1" applyFill="1" applyBorder="1"/>
    <xf numFmtId="0" fontId="6" fillId="10" borderId="1" xfId="6" applyFont="1" applyFill="1" applyBorder="1" applyAlignment="1">
      <alignment wrapText="1"/>
    </xf>
    <xf numFmtId="0" fontId="6" fillId="12" borderId="8" xfId="6" applyFont="1" applyFill="1" applyBorder="1"/>
    <xf numFmtId="0" fontId="2" fillId="0" borderId="1" xfId="6" applyBorder="1"/>
    <xf numFmtId="3" fontId="2" fillId="0" borderId="0" xfId="6" applyNumberFormat="1" applyProtection="1">
      <protection locked="0"/>
    </xf>
    <xf numFmtId="0" fontId="2" fillId="7" borderId="10" xfId="6" applyFill="1" applyBorder="1"/>
    <xf numFmtId="0" fontId="9" fillId="0" borderId="11" xfId="6" applyFont="1" applyBorder="1"/>
    <xf numFmtId="0" fontId="2" fillId="7" borderId="0" xfId="6" applyFill="1"/>
    <xf numFmtId="0" fontId="10" fillId="0" borderId="11" xfId="6" applyFont="1" applyBorder="1"/>
    <xf numFmtId="0" fontId="2" fillId="7" borderId="12" xfId="6" applyFill="1" applyBorder="1"/>
    <xf numFmtId="0" fontId="2" fillId="7" borderId="13" xfId="6" applyFill="1" applyBorder="1"/>
    <xf numFmtId="0" fontId="10" fillId="0" borderId="14" xfId="6" applyFont="1" applyBorder="1"/>
    <xf numFmtId="0" fontId="0" fillId="7" borderId="0" xfId="0" applyFill="1"/>
    <xf numFmtId="0" fontId="12" fillId="7" borderId="0" xfId="0" applyFont="1" applyFill="1"/>
    <xf numFmtId="49" fontId="2" fillId="7" borderId="16" xfId="6" applyNumberFormat="1" applyFill="1" applyBorder="1"/>
    <xf numFmtId="0" fontId="11" fillId="7" borderId="0" xfId="6" applyFont="1" applyFill="1"/>
    <xf numFmtId="0" fontId="2" fillId="7" borderId="0" xfId="6" applyFill="1" applyAlignment="1">
      <alignment horizontal="left"/>
    </xf>
    <xf numFmtId="0" fontId="2" fillId="7" borderId="1" xfId="6" applyFill="1" applyBorder="1"/>
    <xf numFmtId="3" fontId="2" fillId="7" borderId="1" xfId="6" applyNumberFormat="1" applyFill="1" applyBorder="1" applyAlignment="1">
      <alignment horizontal="left"/>
    </xf>
    <xf numFmtId="0" fontId="2" fillId="7" borderId="16" xfId="6" applyFill="1" applyBorder="1"/>
    <xf numFmtId="0" fontId="2" fillId="7" borderId="4" xfId="6" applyFill="1" applyBorder="1"/>
    <xf numFmtId="0" fontId="1" fillId="7" borderId="0" xfId="6" applyFont="1" applyFill="1"/>
    <xf numFmtId="0" fontId="34" fillId="7" borderId="0" xfId="6" applyFont="1" applyFill="1"/>
    <xf numFmtId="0" fontId="7" fillId="7" borderId="0" xfId="6" applyFont="1" applyFill="1"/>
    <xf numFmtId="0" fontId="11" fillId="0" borderId="0" xfId="6" applyFont="1"/>
    <xf numFmtId="49" fontId="2" fillId="7" borderId="0" xfId="6" applyNumberFormat="1" applyFill="1"/>
    <xf numFmtId="14" fontId="1" fillId="7" borderId="0" xfId="6" applyNumberFormat="1" applyFont="1" applyFill="1"/>
    <xf numFmtId="0" fontId="23" fillId="7" borderId="0" xfId="6" applyFont="1" applyFill="1"/>
    <xf numFmtId="0" fontId="1" fillId="7" borderId="4" xfId="6" applyFont="1" applyFill="1" applyBorder="1"/>
    <xf numFmtId="0" fontId="2" fillId="7" borderId="6" xfId="6" applyFill="1" applyBorder="1"/>
    <xf numFmtId="0" fontId="13" fillId="7" borderId="17" xfId="6" applyFont="1" applyFill="1" applyBorder="1"/>
    <xf numFmtId="0" fontId="19" fillId="0" borderId="0" xfId="6" applyFont="1"/>
    <xf numFmtId="0" fontId="25" fillId="7" borderId="0" xfId="6" applyFont="1" applyFill="1"/>
    <xf numFmtId="0" fontId="26" fillId="7" borderId="0" xfId="6" applyFont="1" applyFill="1"/>
    <xf numFmtId="0" fontId="14" fillId="7" borderId="0" xfId="6" applyFont="1" applyFill="1"/>
    <xf numFmtId="0" fontId="15" fillId="7" borderId="0" xfId="6" applyFont="1" applyFill="1"/>
    <xf numFmtId="0" fontId="27" fillId="7" borderId="0" xfId="6" applyFont="1" applyFill="1"/>
    <xf numFmtId="169" fontId="1" fillId="7" borderId="0" xfId="6" applyNumberFormat="1" applyFont="1" applyFill="1" applyAlignment="1">
      <alignment horizontal="left"/>
    </xf>
    <xf numFmtId="0" fontId="18" fillId="7" borderId="0" xfId="6" applyFont="1" applyFill="1"/>
    <xf numFmtId="0" fontId="1" fillId="0" borderId="0" xfId="6" applyFont="1"/>
    <xf numFmtId="169" fontId="3" fillId="7" borderId="0" xfId="6" applyNumberFormat="1" applyFont="1" applyFill="1" applyAlignment="1">
      <alignment horizontal="left"/>
    </xf>
    <xf numFmtId="0" fontId="28" fillId="7" borderId="0" xfId="6" applyFont="1" applyFill="1"/>
    <xf numFmtId="49" fontId="1" fillId="7" borderId="0" xfId="6" applyNumberFormat="1" applyFont="1" applyFill="1"/>
    <xf numFmtId="166" fontId="1" fillId="7" borderId="0" xfId="6" applyNumberFormat="1" applyFont="1" applyFill="1" applyAlignment="1">
      <alignment horizontal="right"/>
    </xf>
    <xf numFmtId="0" fontId="30" fillId="7" borderId="0" xfId="7" applyFont="1" applyFill="1" applyAlignment="1" applyProtection="1">
      <alignment horizontal="left" vertical="top" wrapText="1"/>
    </xf>
    <xf numFmtId="0" fontId="29" fillId="7" borderId="0" xfId="6" applyFont="1" applyFill="1" applyAlignment="1">
      <alignment horizontal="left" wrapText="1"/>
    </xf>
    <xf numFmtId="0" fontId="31" fillId="7" borderId="0" xfId="7" applyFont="1" applyFill="1" applyAlignment="1" applyProtection="1">
      <alignment horizontal="left" wrapText="1"/>
    </xf>
    <xf numFmtId="0" fontId="29" fillId="7" borderId="0" xfId="6" applyFont="1" applyFill="1" applyAlignment="1">
      <alignment horizontal="left" vertical="top" wrapText="1"/>
    </xf>
    <xf numFmtId="0" fontId="19" fillId="7" borderId="0" xfId="6" applyFont="1" applyFill="1" applyAlignment="1">
      <alignment horizontal="left" vertical="top"/>
    </xf>
    <xf numFmtId="0" fontId="19" fillId="7" borderId="0" xfId="6" applyFont="1" applyFill="1"/>
    <xf numFmtId="0" fontId="32" fillId="7" borderId="0" xfId="6" applyFont="1" applyFill="1"/>
    <xf numFmtId="0" fontId="18" fillId="0" borderId="0" xfId="6" applyFont="1" applyAlignment="1">
      <alignment horizontal="right" wrapText="1"/>
    </xf>
    <xf numFmtId="0" fontId="1" fillId="4" borderId="0" xfId="6" applyFont="1" applyFill="1"/>
    <xf numFmtId="0" fontId="1" fillId="7" borderId="0" xfId="6" applyFont="1" applyFill="1" applyAlignment="1">
      <alignment horizontal="left"/>
    </xf>
    <xf numFmtId="0" fontId="1" fillId="7" borderId="0" xfId="6" applyFont="1" applyFill="1" applyAlignment="1">
      <alignment horizontal="right"/>
    </xf>
    <xf numFmtId="2" fontId="1" fillId="0" borderId="0" xfId="6" applyNumberFormat="1" applyFont="1"/>
    <xf numFmtId="172" fontId="2" fillId="0" borderId="0" xfId="6" applyNumberFormat="1"/>
    <xf numFmtId="169" fontId="3" fillId="4" borderId="0" xfId="6" applyNumberFormat="1" applyFont="1" applyFill="1"/>
    <xf numFmtId="44" fontId="3" fillId="4" borderId="0" xfId="8" applyFont="1" applyFill="1" applyProtection="1"/>
    <xf numFmtId="0" fontId="1" fillId="7" borderId="1" xfId="6" applyFont="1" applyFill="1" applyBorder="1"/>
    <xf numFmtId="0" fontId="1" fillId="7" borderId="1" xfId="6" applyFont="1" applyFill="1" applyBorder="1" applyAlignment="1">
      <alignment horizontal="left"/>
    </xf>
    <xf numFmtId="0" fontId="1" fillId="7" borderId="1" xfId="6" applyFont="1" applyFill="1" applyBorder="1" applyAlignment="1">
      <alignment horizontal="right"/>
    </xf>
    <xf numFmtId="0" fontId="19" fillId="7" borderId="23" xfId="6" applyFont="1" applyFill="1" applyBorder="1"/>
    <xf numFmtId="0" fontId="1" fillId="7" borderId="23" xfId="6" applyFont="1" applyFill="1" applyBorder="1"/>
    <xf numFmtId="169" fontId="3" fillId="4" borderId="23" xfId="6" applyNumberFormat="1" applyFont="1" applyFill="1" applyBorder="1" applyAlignment="1">
      <alignment horizontal="center"/>
    </xf>
    <xf numFmtId="0" fontId="33" fillId="7" borderId="0" xfId="6" applyFont="1" applyFill="1"/>
    <xf numFmtId="0" fontId="17" fillId="7" borderId="0" xfId="6" applyFont="1" applyFill="1"/>
    <xf numFmtId="0" fontId="15" fillId="0" borderId="0" xfId="6" applyFont="1"/>
    <xf numFmtId="169" fontId="6" fillId="7" borderId="0" xfId="6" applyNumberFormat="1" applyFont="1" applyFill="1"/>
    <xf numFmtId="172" fontId="2" fillId="7" borderId="0" xfId="6" applyNumberFormat="1" applyFill="1"/>
    <xf numFmtId="0" fontId="2" fillId="7" borderId="19" xfId="6" applyFill="1" applyBorder="1"/>
    <xf numFmtId="0" fontId="2" fillId="7" borderId="3" xfId="6" applyFill="1" applyBorder="1"/>
    <xf numFmtId="0" fontId="2" fillId="7" borderId="18" xfId="6" applyFill="1" applyBorder="1"/>
    <xf numFmtId="0" fontId="2" fillId="7" borderId="0" xfId="6" applyFill="1" applyAlignment="1">
      <alignment horizontal="center"/>
    </xf>
    <xf numFmtId="0" fontId="2" fillId="7" borderId="9" xfId="6" applyFill="1" applyBorder="1"/>
    <xf numFmtId="0" fontId="2" fillId="7" borderId="5" xfId="6" applyFill="1" applyBorder="1"/>
    <xf numFmtId="0" fontId="2" fillId="7" borderId="7" xfId="6" applyFill="1" applyBorder="1"/>
    <xf numFmtId="0" fontId="2" fillId="7" borderId="8" xfId="6" applyFill="1" applyBorder="1"/>
    <xf numFmtId="0" fontId="6" fillId="7" borderId="20" xfId="6" applyFont="1" applyFill="1" applyBorder="1"/>
    <xf numFmtId="0" fontId="6" fillId="7" borderId="21" xfId="6" applyFont="1" applyFill="1" applyBorder="1"/>
    <xf numFmtId="14" fontId="6" fillId="7" borderId="22" xfId="6" applyNumberFormat="1" applyFont="1" applyFill="1" applyBorder="1" applyAlignment="1">
      <alignment horizontal="left"/>
    </xf>
    <xf numFmtId="0" fontId="2" fillId="7" borderId="6" xfId="6" applyFill="1" applyBorder="1" applyAlignment="1">
      <alignment horizontal="center"/>
    </xf>
    <xf numFmtId="44" fontId="2" fillId="0" borderId="0" xfId="6" applyNumberFormat="1"/>
    <xf numFmtId="173" fontId="2" fillId="8" borderId="0" xfId="6" applyNumberFormat="1" applyFill="1" applyAlignment="1" applyProtection="1">
      <alignment horizontal="center"/>
      <protection locked="0"/>
    </xf>
    <xf numFmtId="44" fontId="2" fillId="13" borderId="0" xfId="8" applyFont="1" applyFill="1" applyBorder="1"/>
    <xf numFmtId="2" fontId="2" fillId="13" borderId="0" xfId="6" applyNumberFormat="1" applyFill="1"/>
    <xf numFmtId="44" fontId="2" fillId="13" borderId="1" xfId="8" applyFont="1" applyFill="1" applyBorder="1"/>
    <xf numFmtId="0" fontId="2" fillId="0" borderId="0" xfId="6" applyAlignment="1">
      <alignment wrapText="1"/>
    </xf>
    <xf numFmtId="0" fontId="25" fillId="0" borderId="0" xfId="6" applyFont="1"/>
    <xf numFmtId="44" fontId="2" fillId="0" borderId="0" xfId="8" applyFont="1"/>
    <xf numFmtId="0" fontId="6" fillId="13" borderId="1" xfId="6" applyFont="1" applyFill="1" applyBorder="1" applyAlignment="1">
      <alignment wrapText="1"/>
    </xf>
    <xf numFmtId="0" fontId="18" fillId="7" borderId="0" xfId="6" applyFont="1" applyFill="1" applyAlignment="1">
      <alignment horizontal="right" wrapText="1"/>
    </xf>
    <xf numFmtId="0" fontId="33" fillId="7" borderId="0" xfId="6" applyFont="1" applyFill="1" applyAlignment="1">
      <alignment horizontal="left" wrapText="1"/>
    </xf>
    <xf numFmtId="0" fontId="20" fillId="7" borderId="15" xfId="6" applyFont="1" applyFill="1" applyBorder="1" applyAlignment="1">
      <alignment horizontal="left" vertical="top" wrapText="1"/>
    </xf>
    <xf numFmtId="0" fontId="21" fillId="7" borderId="0" xfId="6" applyFont="1" applyFill="1" applyAlignment="1">
      <alignment horizontal="left" vertical="top" wrapText="1"/>
    </xf>
    <xf numFmtId="0" fontId="11" fillId="7" borderId="0" xfId="0" applyFont="1" applyFill="1" applyAlignment="1">
      <alignment horizontal="left"/>
    </xf>
    <xf numFmtId="0" fontId="7" fillId="7" borderId="0" xfId="0" applyFont="1" applyFill="1" applyAlignment="1">
      <alignment horizontal="left"/>
    </xf>
    <xf numFmtId="14" fontId="2" fillId="6" borderId="0" xfId="0" applyNumberFormat="1" applyFont="1" applyFill="1" applyAlignment="1" applyProtection="1">
      <alignment horizontal="right"/>
      <protection locked="0"/>
    </xf>
    <xf numFmtId="0" fontId="2" fillId="0" borderId="0" xfId="0" applyFont="1" applyProtection="1">
      <protection locked="0"/>
    </xf>
    <xf numFmtId="3" fontId="2" fillId="8" borderId="0" xfId="6" applyNumberFormat="1" applyFill="1" applyAlignment="1" applyProtection="1">
      <alignment horizontal="center"/>
      <protection locked="0"/>
    </xf>
    <xf numFmtId="3" fontId="1" fillId="8" borderId="0" xfId="6" applyNumberFormat="1" applyFont="1" applyFill="1" applyAlignment="1" applyProtection="1">
      <alignment horizontal="center"/>
      <protection locked="0"/>
    </xf>
    <xf numFmtId="0" fontId="2" fillId="8" borderId="0" xfId="6" applyFill="1" applyAlignment="1" applyProtection="1">
      <alignment horizontal="center"/>
      <protection locked="0"/>
    </xf>
    <xf numFmtId="3" fontId="29" fillId="0" borderId="0" xfId="6" applyNumberFormat="1" applyFont="1" applyAlignment="1">
      <alignment horizontal="left" vertical="top" wrapText="1"/>
    </xf>
    <xf numFmtId="0" fontId="29" fillId="0" borderId="0" xfId="6" applyFont="1" applyAlignment="1">
      <alignment horizontal="left" vertical="top" wrapText="1"/>
    </xf>
    <xf numFmtId="0" fontId="29" fillId="7" borderId="0" xfId="6" applyFont="1" applyFill="1" applyAlignment="1">
      <alignment horizontal="left" wrapText="1"/>
    </xf>
    <xf numFmtId="0" fontId="18" fillId="7" borderId="0" xfId="6" applyFont="1" applyFill="1" applyAlignment="1">
      <alignment horizontal="right" wrapText="1"/>
    </xf>
    <xf numFmtId="0" fontId="6" fillId="0" borderId="20" xfId="6" applyFont="1" applyBorder="1" applyAlignment="1">
      <alignment horizontal="center"/>
    </xf>
    <xf numFmtId="0" fontId="6" fillId="0" borderId="21" xfId="6" applyFont="1" applyBorder="1" applyAlignment="1">
      <alignment horizontal="center"/>
    </xf>
    <xf numFmtId="0" fontId="6" fillId="0" borderId="22" xfId="6" applyFont="1" applyBorder="1" applyAlignment="1">
      <alignment horizontal="center"/>
    </xf>
    <xf numFmtId="0" fontId="18" fillId="4" borderId="0" xfId="6" applyFont="1" applyFill="1" applyAlignment="1">
      <alignment horizontal="right" wrapText="1"/>
    </xf>
  </cellXfs>
  <cellStyles count="9">
    <cellStyle name="Komma" xfId="3" builtinId="3"/>
    <cellStyle name="Link" xfId="7" builtinId="8"/>
    <cellStyle name="Normal_cc-f-03.4.1-A03" xfId="5" xr:uid="{00000000-0005-0000-0000-000002000000}"/>
    <cellStyle name="Prozent" xfId="2" builtinId="5"/>
    <cellStyle name="Standard" xfId="0" builtinId="0"/>
    <cellStyle name="Standard 2" xfId="1" xr:uid="{00000000-0005-0000-0000-000005000000}"/>
    <cellStyle name="Standard 3" xfId="4" xr:uid="{00000000-0005-0000-0000-000006000000}"/>
    <cellStyle name="Standard 4" xfId="6" xr:uid="{00000000-0005-0000-0000-000007000000}"/>
    <cellStyle name="Währung" xfId="8" builtinId="4"/>
  </cellStyles>
  <dxfs count="23">
    <dxf>
      <font>
        <color theme="0"/>
      </font>
      <fill>
        <patternFill>
          <bgColor theme="0"/>
        </patternFill>
      </fill>
      <border>
        <left/>
        <right/>
        <top/>
        <bottom/>
        <vertical/>
        <horizontal/>
      </border>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strike val="0"/>
        <color rgb="FFFF0000"/>
      </font>
    </dxf>
    <dxf>
      <border outline="0">
        <left style="thin">
          <color indexed="64"/>
        </left>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56902</xdr:colOff>
      <xdr:row>0</xdr:row>
      <xdr:rowOff>518304</xdr:rowOff>
    </xdr:from>
    <xdr:to>
      <xdr:col>6</xdr:col>
      <xdr:colOff>1277</xdr:colOff>
      <xdr:row>0</xdr:row>
      <xdr:rowOff>1239156</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6902" y="518304"/>
          <a:ext cx="998022" cy="7208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1FA861-F912-43B3-B9CF-275300791669}" name="Tabelle1" displayName="Tabelle1" ref="A15:A17" totalsRowShown="0" headerRowCellStyle="Standard 4" dataCellStyle="Standard 4">
  <autoFilter ref="A15:A17" xr:uid="{EF1FA861-F912-43B3-B9CF-275300791669}"/>
  <tableColumns count="1">
    <tableColumn id="1" xr3:uid="{ECE31894-8D38-4B9D-9816-C10088B4AC77}" name="Dropdown-Menü" dataCellStyle="Standard 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E410DF6-35CF-4307-A418-5D8C9CD19BCC}" name="Tabelle2" displayName="Tabelle2" ref="A19:A20" totalsRowShown="0" tableBorderDxfId="22" headerRowCellStyle="Standard 4" dataCellStyle="Standard 4">
  <autoFilter ref="A19:A20" xr:uid="{CE410DF6-35CF-4307-A418-5D8C9CD19BCC}"/>
  <tableColumns count="1">
    <tableColumn id="1" xr3:uid="{521D9EC8-BCAE-4D2A-9C3F-80C2AD68CEBF}" name="Altersgrenze Säugling" dataCellStyle="Standard 4"/>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AA146"/>
  <sheetViews>
    <sheetView showGridLines="0" showRowColHeaders="0" tabSelected="1" zoomScaleNormal="100" workbookViewId="0">
      <selection activeCell="M22" sqref="M22"/>
    </sheetView>
  </sheetViews>
  <sheetFormatPr baseColWidth="10" defaultColWidth="0" defaultRowHeight="12.75" customHeight="1" zeroHeight="1" x14ac:dyDescent="0.2"/>
  <cols>
    <col min="1" max="2" width="1" style="1" customWidth="1"/>
    <col min="3" max="3" width="8.42578125" style="1" customWidth="1"/>
    <col min="4" max="4" width="1" style="1" customWidth="1"/>
    <col min="5" max="5" width="11.42578125" style="1" hidden="1" customWidth="1"/>
    <col min="6" max="6" width="4.28515625" style="1" customWidth="1"/>
    <col min="7" max="7" width="15.28515625" style="1" customWidth="1"/>
    <col min="8" max="8" width="2.28515625" style="1" customWidth="1"/>
    <col min="9" max="9" width="13.5703125" style="1" customWidth="1"/>
    <col min="10" max="10" width="33" style="1" customWidth="1"/>
    <col min="11" max="11" width="20.5703125" style="1" customWidth="1"/>
    <col min="12" max="12" width="30.140625" style="1" customWidth="1"/>
    <col min="13" max="13" width="20.7109375" style="1" bestFit="1" customWidth="1"/>
    <col min="14" max="14" width="30.5703125" style="1" bestFit="1" customWidth="1"/>
    <col min="15" max="15" width="31.85546875" style="1" bestFit="1" customWidth="1"/>
    <col min="16" max="16" width="29.7109375" style="1" bestFit="1" customWidth="1"/>
    <col min="17" max="17" width="31.7109375" style="1" customWidth="1"/>
    <col min="18" max="18" width="5" style="1" customWidth="1"/>
    <col min="19" max="19" width="24.5703125" style="1" customWidth="1"/>
    <col min="20" max="20" width="3.28515625" style="1" customWidth="1"/>
    <col min="21" max="21" width="3" style="1" customWidth="1"/>
    <col min="22" max="22" width="1" style="1" hidden="1" customWidth="1"/>
    <col min="23" max="16384" width="11.42578125" style="1" hidden="1"/>
  </cols>
  <sheetData>
    <row r="1" spans="1:22" ht="166.5" customHeight="1" x14ac:dyDescent="0.35">
      <c r="A1" s="60"/>
      <c r="C1" s="61" t="s">
        <v>43</v>
      </c>
      <c r="D1" s="62"/>
      <c r="E1" s="62"/>
      <c r="F1" s="62"/>
      <c r="G1" s="62"/>
      <c r="H1" s="62"/>
      <c r="I1" s="62"/>
      <c r="J1" s="62"/>
      <c r="K1" s="62"/>
      <c r="L1" s="62"/>
      <c r="M1" s="62"/>
      <c r="N1" s="62"/>
      <c r="P1" s="62"/>
      <c r="Q1" s="61"/>
      <c r="R1" s="62"/>
      <c r="S1" s="62"/>
      <c r="T1" s="62"/>
      <c r="U1" s="62"/>
      <c r="V1" s="62"/>
    </row>
    <row r="2" spans="1:22" ht="12.75" customHeight="1" x14ac:dyDescent="0.35">
      <c r="A2" s="60"/>
      <c r="B2" s="63"/>
      <c r="C2" s="64"/>
      <c r="D2" s="62"/>
      <c r="E2" s="62"/>
      <c r="F2" s="62"/>
      <c r="G2" s="62"/>
      <c r="H2" s="62"/>
      <c r="I2" s="62"/>
      <c r="J2" s="62"/>
      <c r="K2" s="62"/>
      <c r="L2" s="62"/>
      <c r="M2" s="62"/>
      <c r="N2" s="62"/>
      <c r="O2" s="62"/>
      <c r="P2" s="62"/>
      <c r="Q2" s="62"/>
      <c r="R2" s="62"/>
      <c r="S2" s="62"/>
      <c r="T2" s="62"/>
      <c r="U2" s="62"/>
      <c r="V2" s="62"/>
    </row>
    <row r="3" spans="1:22" ht="42.75" customHeight="1" x14ac:dyDescent="0.35">
      <c r="A3" s="65"/>
      <c r="B3" s="66"/>
      <c r="C3" s="148" t="s">
        <v>85</v>
      </c>
      <c r="D3" s="149"/>
      <c r="E3" s="149"/>
      <c r="F3" s="149"/>
      <c r="G3" s="149"/>
      <c r="H3" s="149"/>
      <c r="I3" s="149"/>
      <c r="J3" s="149"/>
      <c r="K3" s="149"/>
      <c r="L3" s="149"/>
      <c r="M3" s="149"/>
      <c r="N3" s="149"/>
      <c r="O3" s="149"/>
      <c r="P3" s="149"/>
      <c r="Q3" s="149"/>
      <c r="R3" s="149"/>
      <c r="S3" s="149"/>
      <c r="T3" s="62"/>
      <c r="U3" s="62"/>
      <c r="V3" s="62"/>
    </row>
    <row r="4" spans="1:22" customFormat="1" ht="12.75" customHeight="1" x14ac:dyDescent="0.25">
      <c r="A4" s="67"/>
      <c r="B4" s="67"/>
      <c r="C4" s="150" t="s">
        <v>7</v>
      </c>
      <c r="D4" s="151"/>
      <c r="E4" s="151"/>
      <c r="F4" s="151"/>
      <c r="G4" s="151"/>
      <c r="H4" s="151"/>
      <c r="I4" s="151"/>
      <c r="J4" s="151"/>
      <c r="K4" s="151"/>
      <c r="L4" s="152"/>
      <c r="M4" s="153"/>
      <c r="N4" s="68" t="s">
        <v>41</v>
      </c>
      <c r="O4" s="67"/>
      <c r="P4" s="67"/>
      <c r="Q4" s="67"/>
      <c r="R4" s="67"/>
      <c r="S4" s="67"/>
      <c r="T4" s="67"/>
      <c r="U4" s="67"/>
      <c r="V4" s="67"/>
    </row>
    <row r="5" spans="1:22" ht="5.25" customHeight="1" x14ac:dyDescent="0.2">
      <c r="A5" s="62"/>
      <c r="B5" s="69"/>
      <c r="C5" s="70"/>
      <c r="D5" s="62"/>
      <c r="E5" s="62"/>
      <c r="F5" s="62"/>
      <c r="G5" s="62"/>
      <c r="H5" s="62"/>
      <c r="I5" s="62"/>
      <c r="J5" s="62"/>
      <c r="K5" s="71"/>
      <c r="L5" s="71"/>
      <c r="M5" s="71"/>
      <c r="N5" s="62"/>
      <c r="O5" s="62"/>
      <c r="P5" s="62"/>
      <c r="Q5" s="72"/>
      <c r="R5" s="72"/>
      <c r="S5" s="73"/>
      <c r="T5" s="62"/>
      <c r="U5" s="62"/>
    </row>
    <row r="6" spans="1:22" ht="5.25" customHeight="1" x14ac:dyDescent="0.2">
      <c r="A6" s="62"/>
      <c r="B6" s="74"/>
      <c r="C6" s="75"/>
      <c r="D6" s="75"/>
      <c r="E6" s="75"/>
      <c r="F6" s="75"/>
      <c r="G6" s="75"/>
      <c r="H6" s="75"/>
      <c r="I6" s="75"/>
      <c r="J6" s="75"/>
      <c r="K6" s="75"/>
      <c r="L6" s="75"/>
      <c r="M6" s="75"/>
      <c r="N6" s="75"/>
      <c r="O6" s="75"/>
      <c r="P6" s="75"/>
      <c r="Q6" s="62"/>
      <c r="R6" s="62"/>
      <c r="S6" s="62"/>
      <c r="T6" s="75"/>
      <c r="U6" s="62"/>
      <c r="V6" s="62"/>
    </row>
    <row r="7" spans="1:22" x14ac:dyDescent="0.2">
      <c r="A7" s="62"/>
      <c r="B7" s="69"/>
      <c r="C7" s="70" t="s">
        <v>1</v>
      </c>
      <c r="D7" s="62"/>
      <c r="E7" s="62"/>
      <c r="F7" s="62"/>
      <c r="G7" s="62" t="s">
        <v>10</v>
      </c>
      <c r="H7" s="62"/>
      <c r="I7" s="62"/>
      <c r="J7" s="62" t="s">
        <v>45</v>
      </c>
      <c r="K7" s="154"/>
      <c r="L7" s="154"/>
      <c r="M7" s="154"/>
      <c r="N7" s="62"/>
      <c r="O7" s="62"/>
      <c r="P7" s="70" t="s">
        <v>42</v>
      </c>
      <c r="Q7" s="1" t="s">
        <v>47</v>
      </c>
      <c r="R7" s="62"/>
      <c r="S7" s="138"/>
      <c r="T7" s="62"/>
      <c r="U7" s="62"/>
    </row>
    <row r="8" spans="1:22" ht="5.25" customHeight="1" x14ac:dyDescent="0.2">
      <c r="A8" s="62"/>
      <c r="B8" s="74"/>
      <c r="C8" s="62"/>
      <c r="D8" s="62"/>
      <c r="E8" s="62"/>
      <c r="F8" s="62"/>
      <c r="G8" s="62"/>
      <c r="H8" s="62"/>
      <c r="I8" s="62"/>
      <c r="J8" s="62"/>
      <c r="K8" s="62"/>
      <c r="L8" s="62"/>
      <c r="M8" s="62"/>
      <c r="N8" s="62"/>
      <c r="O8" s="62"/>
      <c r="P8" s="62"/>
      <c r="Q8" s="62"/>
      <c r="R8" s="62"/>
      <c r="S8" s="62"/>
      <c r="T8" s="62"/>
      <c r="U8" s="62"/>
      <c r="V8" s="62"/>
    </row>
    <row r="9" spans="1:22" x14ac:dyDescent="0.2">
      <c r="A9" s="62"/>
      <c r="B9" s="74"/>
      <c r="C9" s="62"/>
      <c r="D9" s="62"/>
      <c r="E9" s="62"/>
      <c r="F9" s="62"/>
      <c r="G9" s="76" t="s">
        <v>29</v>
      </c>
      <c r="H9" s="76"/>
      <c r="I9" s="76"/>
      <c r="J9" s="76" t="s">
        <v>45</v>
      </c>
      <c r="K9" s="155"/>
      <c r="L9" s="155"/>
      <c r="M9" s="155"/>
      <c r="N9" s="62"/>
      <c r="O9" s="62"/>
      <c r="P9" s="62"/>
      <c r="Q9" s="1" t="s">
        <v>48</v>
      </c>
      <c r="R9" s="62"/>
      <c r="S9" s="138"/>
      <c r="T9" s="62"/>
      <c r="U9" s="62"/>
    </row>
    <row r="10" spans="1:22" ht="5.25" customHeight="1" x14ac:dyDescent="0.2">
      <c r="A10" s="62"/>
      <c r="B10" s="74"/>
      <c r="C10" s="62"/>
      <c r="D10" s="62"/>
      <c r="E10" s="62"/>
      <c r="F10" s="62"/>
      <c r="G10" s="76"/>
      <c r="H10" s="76"/>
      <c r="I10" s="76"/>
      <c r="J10" s="76"/>
      <c r="K10" s="77"/>
      <c r="L10" s="77"/>
      <c r="M10" s="77"/>
      <c r="N10" s="62"/>
      <c r="O10" s="62"/>
      <c r="P10" s="62"/>
      <c r="Q10" s="62"/>
      <c r="R10" s="62"/>
      <c r="S10" s="62"/>
      <c r="T10" s="62"/>
      <c r="U10" s="62"/>
      <c r="V10" s="62"/>
    </row>
    <row r="11" spans="1:22" x14ac:dyDescent="0.2">
      <c r="A11" s="62"/>
      <c r="B11" s="74"/>
      <c r="C11" s="62"/>
      <c r="D11" s="62"/>
      <c r="E11" s="62"/>
      <c r="F11" s="62"/>
      <c r="G11" s="76" t="s">
        <v>44</v>
      </c>
      <c r="H11" s="76"/>
      <c r="I11" s="76"/>
      <c r="J11" s="76" t="s">
        <v>45</v>
      </c>
      <c r="K11" s="155"/>
      <c r="L11" s="155"/>
      <c r="M11" s="155"/>
      <c r="N11" s="62"/>
      <c r="O11" s="62"/>
      <c r="P11" s="62"/>
      <c r="Q11" s="78" t="s">
        <v>57</v>
      </c>
      <c r="R11" s="62"/>
      <c r="S11" s="62"/>
      <c r="T11" s="62"/>
      <c r="U11" s="62"/>
      <c r="V11" s="62"/>
    </row>
    <row r="12" spans="1:22" ht="5.25" customHeight="1" x14ac:dyDescent="0.2">
      <c r="A12" s="62"/>
      <c r="B12" s="74"/>
      <c r="C12" s="62"/>
      <c r="D12" s="62"/>
      <c r="E12" s="62"/>
      <c r="F12" s="62"/>
      <c r="G12" s="62"/>
      <c r="H12" s="62"/>
      <c r="I12" s="62"/>
      <c r="J12" s="62"/>
      <c r="K12" s="62"/>
      <c r="L12" s="62"/>
      <c r="M12" s="62"/>
      <c r="N12" s="62"/>
      <c r="O12" s="62"/>
      <c r="P12" s="62"/>
      <c r="Q12" s="62"/>
      <c r="R12" s="62"/>
      <c r="S12" s="62"/>
      <c r="T12" s="62"/>
      <c r="U12" s="62"/>
      <c r="V12" s="62"/>
    </row>
    <row r="13" spans="1:22" x14ac:dyDescent="0.2">
      <c r="A13" s="62"/>
      <c r="B13" s="74"/>
      <c r="C13" s="62"/>
      <c r="D13" s="62"/>
      <c r="E13" s="62"/>
      <c r="F13" s="62"/>
      <c r="G13" s="62" t="s">
        <v>8</v>
      </c>
      <c r="H13" s="62"/>
      <c r="I13" s="62"/>
      <c r="J13" s="62"/>
      <c r="K13" s="156"/>
      <c r="L13" s="156"/>
      <c r="M13" s="156"/>
      <c r="N13" s="62"/>
      <c r="O13" s="62"/>
      <c r="P13" s="62"/>
      <c r="Q13" s="62"/>
      <c r="R13" s="62"/>
      <c r="S13" s="62"/>
      <c r="T13" s="62"/>
      <c r="U13" s="62"/>
      <c r="V13" s="62"/>
    </row>
    <row r="14" spans="1:22" ht="5.25" customHeight="1" x14ac:dyDescent="0.2">
      <c r="A14" s="62"/>
      <c r="B14" s="74"/>
      <c r="C14" s="72"/>
      <c r="D14" s="72"/>
      <c r="E14" s="72"/>
      <c r="F14" s="72"/>
      <c r="G14" s="72"/>
      <c r="H14" s="72"/>
      <c r="I14" s="72"/>
      <c r="J14" s="72"/>
      <c r="K14" s="72"/>
      <c r="L14" s="72"/>
      <c r="M14" s="72"/>
      <c r="N14" s="72"/>
      <c r="O14" s="72"/>
      <c r="P14" s="72"/>
      <c r="Q14" s="72"/>
      <c r="R14" s="72"/>
      <c r="S14" s="72"/>
      <c r="T14" s="72"/>
      <c r="U14" s="62"/>
      <c r="V14" s="62"/>
    </row>
    <row r="15" spans="1:22" ht="5.25" customHeight="1" x14ac:dyDescent="0.2">
      <c r="A15" s="62"/>
      <c r="B15" s="74"/>
      <c r="C15" s="62"/>
      <c r="D15" s="62"/>
      <c r="E15" s="62"/>
      <c r="F15" s="62"/>
      <c r="G15" s="62"/>
      <c r="H15" s="62"/>
      <c r="I15" s="62"/>
      <c r="J15" s="62"/>
      <c r="K15" s="62"/>
      <c r="L15" s="62"/>
      <c r="M15" s="62"/>
      <c r="N15" s="62"/>
      <c r="O15" s="62"/>
      <c r="P15" s="62"/>
      <c r="Q15" s="62"/>
      <c r="R15" s="62"/>
      <c r="S15" s="62"/>
      <c r="T15" s="62"/>
      <c r="U15" s="62"/>
      <c r="V15" s="62"/>
    </row>
    <row r="16" spans="1:22" ht="5.25" customHeight="1" x14ac:dyDescent="0.2">
      <c r="A16" s="62"/>
      <c r="B16" s="74"/>
      <c r="C16" s="62"/>
      <c r="D16" s="62"/>
      <c r="E16" s="62"/>
      <c r="F16" s="62"/>
      <c r="G16" s="62"/>
      <c r="H16" s="62"/>
      <c r="I16" s="62"/>
      <c r="J16" s="62"/>
      <c r="K16" s="62"/>
      <c r="L16" s="62"/>
      <c r="M16" s="62"/>
      <c r="N16" s="62"/>
      <c r="O16" s="62"/>
      <c r="P16" s="62"/>
      <c r="Q16" s="62"/>
      <c r="R16" s="62"/>
      <c r="S16" s="62"/>
      <c r="T16" s="62"/>
      <c r="U16" s="62"/>
      <c r="V16" s="62"/>
    </row>
    <row r="17" spans="1:27" x14ac:dyDescent="0.2">
      <c r="A17" s="62"/>
      <c r="B17" s="74"/>
      <c r="C17" s="62"/>
      <c r="D17" s="62"/>
      <c r="E17" s="62"/>
      <c r="F17" s="62"/>
      <c r="G17" s="62"/>
      <c r="H17" s="62"/>
      <c r="I17" s="62"/>
      <c r="J17" s="62"/>
      <c r="K17" s="62"/>
      <c r="M17" s="79" t="str">
        <f>IF(ISBLANK(K13),"","Kantonspauschale")</f>
        <v/>
      </c>
      <c r="N17" s="62"/>
      <c r="O17" s="62"/>
      <c r="P17" s="62"/>
      <c r="Q17" s="62"/>
      <c r="R17" s="62"/>
      <c r="S17" s="62"/>
      <c r="T17" s="62"/>
      <c r="U17" s="62"/>
      <c r="V17" s="62"/>
    </row>
    <row r="18" spans="1:27" x14ac:dyDescent="0.2">
      <c r="A18" s="62"/>
      <c r="B18" s="69"/>
      <c r="C18" s="70" t="str">
        <f>IF(Betreuungsgutscheinrechner!K13=0," ",IF(Betreuungsgutscheinrechner!K13=1,"Kind","Kinder"))</f>
        <v xml:space="preserve"> </v>
      </c>
      <c r="D18" s="62"/>
      <c r="E18" s="80"/>
      <c r="F18" s="80"/>
      <c r="G18" s="62" t="str">
        <f>IF(OR(Betreuungsgutscheinrechner!K13=1,Betreuungsgutscheinrechner!K13=2,Betreuungsgutscheinrechner!K13=3,Betreuungsgutscheinrechner!K13=4),"Kind 1 Betreuungspensum in %"," ")</f>
        <v xml:space="preserve"> </v>
      </c>
      <c r="H18" s="62"/>
      <c r="I18" s="62"/>
      <c r="J18" s="62"/>
      <c r="K18" s="3"/>
      <c r="M18" s="59"/>
      <c r="N18" s="62"/>
      <c r="O18" s="62"/>
      <c r="P18" s="62"/>
      <c r="Q18" s="62" t="str">
        <f>IF(OR(Betreuungsgutscheinrechner!K13=1,Betreuungsgutscheinrechner!K13=2,Betreuungsgutscheinrechner!K13=3,Betreuungsgutscheinrechner!K13=4),"Geburtsdatum (dd.mm.yyyy)"," ")</f>
        <v xml:space="preserve"> </v>
      </c>
      <c r="R18" s="62"/>
      <c r="S18" s="2"/>
      <c r="T18" s="62"/>
      <c r="U18" s="62"/>
      <c r="V18" s="62"/>
    </row>
    <row r="19" spans="1:27" ht="5.25" customHeight="1" x14ac:dyDescent="0.2">
      <c r="A19" s="62"/>
      <c r="B19" s="74"/>
      <c r="C19" s="62"/>
      <c r="D19" s="62"/>
      <c r="E19" s="80"/>
      <c r="F19" s="80"/>
      <c r="G19" s="62"/>
      <c r="H19" s="62"/>
      <c r="I19" s="62"/>
      <c r="J19" s="62"/>
      <c r="K19" s="62"/>
      <c r="L19" s="62"/>
      <c r="M19" s="62"/>
      <c r="N19" s="62"/>
      <c r="O19" s="62"/>
      <c r="P19" s="62"/>
      <c r="Q19" s="62"/>
      <c r="R19" s="62"/>
      <c r="S19" s="62"/>
      <c r="T19" s="62"/>
      <c r="U19" s="62"/>
      <c r="V19" s="62"/>
    </row>
    <row r="20" spans="1:27" x14ac:dyDescent="0.2">
      <c r="A20" s="62"/>
      <c r="B20" s="74"/>
      <c r="C20" s="62"/>
      <c r="D20" s="62"/>
      <c r="E20" s="80"/>
      <c r="F20" s="80"/>
      <c r="G20" s="62" t="str">
        <f>IF(OR(,Betreuungsgutscheinrechner!K13=2,Betreuungsgutscheinrechner!K13=3,Betreuungsgutscheinrechner!K13=4),"Kind 2 Betreuungspensum in %"," ")</f>
        <v xml:space="preserve"> </v>
      </c>
      <c r="H20" s="62"/>
      <c r="I20" s="62"/>
      <c r="J20" s="62"/>
      <c r="K20" s="24"/>
      <c r="M20" s="59"/>
      <c r="N20" s="62"/>
      <c r="O20" s="62"/>
      <c r="P20" s="62"/>
      <c r="Q20" s="62" t="str">
        <f>IF(OR(,Betreuungsgutscheinrechner!K13=2,Betreuungsgutscheinrechner!K13=3,Betreuungsgutscheinrechner!K13=4),"Geburtsdatum (dd.mm.yyyy)"," ")</f>
        <v xml:space="preserve"> </v>
      </c>
      <c r="R20" s="62"/>
      <c r="S20" s="2"/>
      <c r="T20" s="62"/>
      <c r="U20" s="62"/>
      <c r="V20" s="62"/>
    </row>
    <row r="21" spans="1:27" ht="5.25" customHeight="1" x14ac:dyDescent="0.2">
      <c r="A21" s="62"/>
      <c r="B21" s="74"/>
      <c r="C21" s="62"/>
      <c r="D21" s="62"/>
      <c r="E21" s="80"/>
      <c r="F21" s="80"/>
      <c r="G21" s="62"/>
      <c r="H21" s="62"/>
      <c r="I21" s="62"/>
      <c r="J21" s="62"/>
      <c r="K21" s="62"/>
      <c r="L21" s="62"/>
      <c r="M21" s="62"/>
      <c r="N21" s="62"/>
      <c r="O21" s="62"/>
      <c r="P21" s="62"/>
      <c r="Q21" s="62"/>
      <c r="R21" s="62"/>
      <c r="S21" s="62"/>
      <c r="T21" s="62"/>
      <c r="U21" s="62"/>
      <c r="V21" s="62"/>
    </row>
    <row r="22" spans="1:27" x14ac:dyDescent="0.2">
      <c r="A22" s="62"/>
      <c r="B22" s="74"/>
      <c r="C22" s="62"/>
      <c r="D22" s="62"/>
      <c r="E22" s="80"/>
      <c r="F22" s="80"/>
      <c r="G22" s="62" t="str">
        <f>IF(OR(,Betreuungsgutscheinrechner!K13=3,Betreuungsgutscheinrechner!K13=4),"Kind 3 Betreuungspensum in %"," ")</f>
        <v xml:space="preserve"> </v>
      </c>
      <c r="H22" s="62"/>
      <c r="I22" s="62"/>
      <c r="J22" s="62"/>
      <c r="K22" s="24"/>
      <c r="M22" s="59"/>
      <c r="N22" s="62"/>
      <c r="O22" s="62"/>
      <c r="P22" s="62"/>
      <c r="Q22" s="62" t="str">
        <f>IF(OR(Betreuungsgutscheinrechner!K13=3,Betreuungsgutscheinrechner!K13=4),"Geburtsdatum (dd.mm.yyyy)"," ")</f>
        <v xml:space="preserve"> </v>
      </c>
      <c r="R22" s="62"/>
      <c r="S22" s="2"/>
      <c r="T22" s="62"/>
      <c r="U22" s="62"/>
      <c r="V22" s="62"/>
    </row>
    <row r="23" spans="1:27" ht="5.25" customHeight="1" x14ac:dyDescent="0.2">
      <c r="A23" s="62"/>
      <c r="B23" s="74"/>
      <c r="C23" s="62"/>
      <c r="D23" s="62"/>
      <c r="E23" s="80"/>
      <c r="F23" s="80"/>
      <c r="G23" s="62"/>
      <c r="H23" s="62"/>
      <c r="I23" s="62"/>
      <c r="J23" s="62"/>
      <c r="K23" s="62"/>
      <c r="L23" s="62"/>
      <c r="M23" s="62"/>
      <c r="N23" s="62"/>
      <c r="O23" s="62"/>
      <c r="P23" s="62"/>
      <c r="Q23" s="62"/>
      <c r="R23" s="62"/>
      <c r="S23" s="81"/>
      <c r="T23" s="62"/>
      <c r="U23" s="62"/>
      <c r="V23" s="62"/>
    </row>
    <row r="24" spans="1:27" x14ac:dyDescent="0.2">
      <c r="A24" s="62"/>
      <c r="B24" s="74"/>
      <c r="C24" s="62"/>
      <c r="D24" s="62"/>
      <c r="E24" s="80"/>
      <c r="F24" s="80"/>
      <c r="G24" s="62" t="str">
        <f>IF(Betreuungsgutscheinrechner!K13=4,"Kind 4 Betreuungspensum in %"," ")</f>
        <v xml:space="preserve"> </v>
      </c>
      <c r="H24" s="62"/>
      <c r="I24" s="62"/>
      <c r="J24" s="62"/>
      <c r="K24" s="24"/>
      <c r="M24" s="59"/>
      <c r="N24" s="62"/>
      <c r="O24" s="62"/>
      <c r="P24" s="62"/>
      <c r="Q24" s="62" t="str">
        <f>IF(Betreuungsgutscheinrechner!K13=4,"Geburtsdatum (dd.mm.yyyy)"," ")</f>
        <v xml:space="preserve"> </v>
      </c>
      <c r="R24" s="62"/>
      <c r="S24" s="2"/>
      <c r="T24" s="62"/>
      <c r="U24" s="62"/>
      <c r="V24" s="62"/>
    </row>
    <row r="25" spans="1:27" s="62" customFormat="1" ht="3.75" customHeight="1" x14ac:dyDescent="0.2">
      <c r="B25" s="74"/>
      <c r="E25" s="80"/>
      <c r="F25" s="80"/>
    </row>
    <row r="26" spans="1:27" x14ac:dyDescent="0.2">
      <c r="A26" s="62"/>
      <c r="B26" s="74"/>
      <c r="C26" s="82" t="s">
        <v>55</v>
      </c>
      <c r="D26" s="62"/>
      <c r="E26" s="80"/>
      <c r="F26" s="80"/>
      <c r="G26" s="62"/>
      <c r="H26" s="62"/>
      <c r="I26" s="62"/>
      <c r="J26" s="62"/>
      <c r="K26" s="62"/>
      <c r="L26" s="62"/>
      <c r="M26" s="62"/>
      <c r="N26" s="62"/>
      <c r="O26" s="62"/>
      <c r="P26" s="62"/>
      <c r="Q26" s="62"/>
      <c r="R26" s="62"/>
      <c r="S26" s="62"/>
      <c r="T26" s="62"/>
      <c r="U26" s="62"/>
      <c r="V26" s="62"/>
    </row>
    <row r="27" spans="1:27" ht="5.25" customHeight="1" x14ac:dyDescent="0.2">
      <c r="A27" s="62"/>
      <c r="B27" s="74"/>
      <c r="C27" s="72"/>
      <c r="D27" s="72"/>
      <c r="E27" s="62"/>
      <c r="F27" s="62"/>
      <c r="G27" s="62"/>
      <c r="H27" s="62"/>
      <c r="I27" s="62"/>
      <c r="J27" s="62"/>
      <c r="K27" s="62"/>
      <c r="L27" s="62"/>
      <c r="M27" s="62"/>
      <c r="N27" s="62"/>
      <c r="O27" s="62"/>
      <c r="P27" s="62"/>
      <c r="Q27" s="62"/>
      <c r="R27" s="62"/>
      <c r="S27" s="62"/>
      <c r="T27" s="72"/>
      <c r="U27" s="62"/>
      <c r="V27" s="62"/>
    </row>
    <row r="28" spans="1:27" ht="11.25" customHeight="1" x14ac:dyDescent="0.2">
      <c r="A28" s="62"/>
      <c r="B28" s="74"/>
      <c r="C28" s="83"/>
      <c r="D28" s="83"/>
      <c r="E28" s="83"/>
      <c r="F28" s="83"/>
      <c r="G28" s="83"/>
      <c r="H28" s="83"/>
      <c r="I28" s="83"/>
      <c r="J28" s="83"/>
      <c r="K28" s="83"/>
      <c r="L28" s="83"/>
      <c r="M28" s="83"/>
      <c r="N28" s="83"/>
      <c r="O28" s="83"/>
      <c r="P28" s="83"/>
      <c r="Q28" s="83"/>
      <c r="R28" s="83"/>
      <c r="S28" s="83"/>
      <c r="T28" s="75"/>
      <c r="U28" s="62"/>
      <c r="V28" s="84"/>
      <c r="Z28" s="62"/>
    </row>
    <row r="29" spans="1:27" ht="12.75" customHeight="1" x14ac:dyDescent="0.2">
      <c r="A29" s="62"/>
      <c r="B29" s="85"/>
      <c r="C29" s="86" t="s">
        <v>9</v>
      </c>
      <c r="D29" s="87"/>
      <c r="E29" s="87"/>
      <c r="F29" s="87"/>
      <c r="G29" s="87"/>
      <c r="H29" s="87"/>
      <c r="I29" s="87"/>
      <c r="J29" s="87"/>
      <c r="K29" s="87"/>
      <c r="L29" s="87"/>
      <c r="M29" s="87"/>
      <c r="N29" s="143"/>
      <c r="O29" s="143"/>
      <c r="P29" s="143"/>
      <c r="Q29" s="143"/>
      <c r="R29" s="87"/>
      <c r="S29" s="88"/>
      <c r="T29" s="89"/>
      <c r="U29" s="90"/>
      <c r="V29" s="90"/>
      <c r="W29" s="90"/>
      <c r="X29" s="90"/>
      <c r="Y29" s="90"/>
      <c r="Z29" s="90"/>
      <c r="AA29" s="90"/>
    </row>
    <row r="30" spans="1:27" ht="5.25" customHeight="1" x14ac:dyDescent="0.2">
      <c r="A30" s="62"/>
      <c r="B30" s="62"/>
      <c r="C30" s="76"/>
      <c r="D30" s="76"/>
      <c r="E30" s="76"/>
      <c r="F30" s="76"/>
      <c r="G30" s="76"/>
      <c r="H30" s="76"/>
      <c r="I30" s="76"/>
      <c r="J30" s="76"/>
      <c r="K30" s="76"/>
      <c r="L30" s="76"/>
      <c r="M30" s="76"/>
      <c r="N30" s="94"/>
      <c r="O30" s="94"/>
      <c r="P30" s="94"/>
      <c r="Q30" s="94"/>
      <c r="R30" s="76"/>
      <c r="S30" s="91"/>
      <c r="T30" s="90"/>
      <c r="U30" s="90"/>
      <c r="V30" s="90"/>
      <c r="W30" s="90"/>
      <c r="X30" s="90"/>
      <c r="Y30" s="90"/>
      <c r="Z30" s="90"/>
      <c r="AA30" s="90"/>
    </row>
    <row r="31" spans="1:27" ht="12.75" customHeight="1" x14ac:dyDescent="0.2">
      <c r="A31" s="62"/>
      <c r="B31" s="62"/>
      <c r="C31" s="76" t="s">
        <v>10</v>
      </c>
      <c r="D31" s="76"/>
      <c r="E31" s="76"/>
      <c r="F31" s="76"/>
      <c r="G31" s="76"/>
      <c r="H31" s="76"/>
      <c r="I31" s="76"/>
      <c r="J31" s="76"/>
      <c r="K31" s="92">
        <f>K7</f>
        <v>0</v>
      </c>
      <c r="L31" s="76"/>
      <c r="M31" s="76"/>
      <c r="N31" s="94"/>
      <c r="O31" s="94"/>
      <c r="P31" s="94"/>
      <c r="Q31" s="94"/>
      <c r="R31" s="76"/>
      <c r="S31" s="91"/>
      <c r="T31" s="90"/>
      <c r="U31" s="90"/>
      <c r="V31" s="90"/>
      <c r="W31" s="90"/>
      <c r="X31" s="90"/>
      <c r="Y31" s="90"/>
      <c r="Z31" s="90"/>
      <c r="AA31" s="90"/>
    </row>
    <row r="32" spans="1:27" ht="12.75" customHeight="1" x14ac:dyDescent="0.2">
      <c r="A32" s="62"/>
      <c r="B32" s="62"/>
      <c r="C32" s="76" t="str">
        <f>IF(Betreuungsgutscheinrechner!K9&gt;Berechnung!$J$14,"10 % des steuerbaren Vermögens über CHF 100'000","")</f>
        <v/>
      </c>
      <c r="D32" s="76"/>
      <c r="E32" s="76"/>
      <c r="F32" s="76"/>
      <c r="G32" s="76"/>
      <c r="H32" s="76"/>
      <c r="I32" s="76"/>
      <c r="J32" s="76"/>
      <c r="K32" s="92" t="str">
        <f>IF(Betreuungsgutscheinrechner!K9&gt;Berechnung!$J$14,Berechnung!$J$15*(K9-Berechnung!$J$14),"")</f>
        <v/>
      </c>
      <c r="L32" s="93"/>
      <c r="M32" s="94"/>
      <c r="N32" s="94"/>
      <c r="O32" s="94"/>
      <c r="P32" s="94"/>
      <c r="Q32" s="94"/>
      <c r="R32" s="76"/>
      <c r="S32" s="91"/>
      <c r="T32" s="90"/>
      <c r="U32" s="90"/>
      <c r="V32" s="90"/>
      <c r="W32" s="90"/>
      <c r="X32" s="90"/>
      <c r="Y32" s="90"/>
      <c r="Z32" s="90"/>
      <c r="AA32" s="90"/>
    </row>
    <row r="33" spans="1:27" ht="12.75" customHeight="1" x14ac:dyDescent="0.2">
      <c r="A33" s="62"/>
      <c r="B33" s="62"/>
      <c r="C33" s="76" t="str">
        <f>IF(Betreuungsgutscheinrechner!K11&gt;0,"Einzahlungen in die 2. und 3. Säule","")</f>
        <v/>
      </c>
      <c r="D33" s="76"/>
      <c r="E33" s="76"/>
      <c r="F33" s="76"/>
      <c r="G33" s="76"/>
      <c r="H33" s="76"/>
      <c r="I33" s="76"/>
      <c r="J33" s="76"/>
      <c r="K33" s="92" t="str">
        <f>IF(Betreuungsgutscheinrechner!K11&gt;0,K11,"")</f>
        <v/>
      </c>
      <c r="L33" s="93"/>
      <c r="M33" s="94"/>
      <c r="N33" s="94"/>
      <c r="O33" s="94"/>
      <c r="P33" s="94"/>
      <c r="Q33" s="94"/>
      <c r="R33" s="76"/>
      <c r="S33" s="91"/>
      <c r="T33" s="90"/>
      <c r="U33" s="90"/>
      <c r="V33" s="90"/>
      <c r="W33" s="90"/>
      <c r="X33" s="90"/>
      <c r="Y33" s="90"/>
      <c r="Z33" s="90"/>
      <c r="AA33" s="90"/>
    </row>
    <row r="34" spans="1:27" ht="12.75" customHeight="1" x14ac:dyDescent="0.2">
      <c r="A34" s="62"/>
      <c r="B34" s="62"/>
      <c r="C34" s="76" t="s">
        <v>9</v>
      </c>
      <c r="D34" s="76"/>
      <c r="E34" s="76"/>
      <c r="F34" s="76"/>
      <c r="G34" s="76"/>
      <c r="H34" s="76"/>
      <c r="I34" s="76"/>
      <c r="J34" s="76"/>
      <c r="K34" s="95">
        <f>SUM(K31,K32,K33)</f>
        <v>0</v>
      </c>
      <c r="L34" s="96" t="str">
        <f>IF(K34&gt;170000,"Ab einem massgebenden Einkommen von mehr als CHF 170'000 werden keine städtischen Betreuungsgutscheine mehr ausbezahlt.","")</f>
        <v/>
      </c>
      <c r="M34" s="97"/>
      <c r="N34" s="97"/>
      <c r="O34" s="97"/>
      <c r="P34" s="97"/>
      <c r="Q34" s="97"/>
      <c r="R34" s="97"/>
      <c r="S34" s="91"/>
      <c r="T34" s="90"/>
      <c r="U34" s="90"/>
      <c r="V34" s="90"/>
      <c r="W34" s="90"/>
      <c r="X34" s="90"/>
      <c r="Y34" s="90"/>
      <c r="Z34" s="90"/>
      <c r="AA34" s="90"/>
    </row>
    <row r="35" spans="1:27" ht="12.75" customHeight="1" x14ac:dyDescent="0.2">
      <c r="A35" s="62"/>
      <c r="B35" s="62"/>
      <c r="C35" s="76"/>
      <c r="D35" s="76"/>
      <c r="E35" s="76"/>
      <c r="F35" s="76"/>
      <c r="G35" s="76"/>
      <c r="H35" s="76"/>
      <c r="I35" s="98"/>
      <c r="J35" s="76"/>
      <c r="K35" s="97"/>
      <c r="L35" s="97"/>
      <c r="M35" s="97"/>
      <c r="N35" s="97"/>
      <c r="O35" s="97"/>
      <c r="P35" s="97"/>
      <c r="Q35" s="97"/>
      <c r="R35" s="97"/>
      <c r="S35" s="91"/>
      <c r="T35" s="90"/>
      <c r="U35" s="90"/>
      <c r="V35" s="90"/>
      <c r="W35" s="90"/>
      <c r="X35" s="90"/>
      <c r="Y35" s="90"/>
      <c r="Z35" s="90"/>
      <c r="AA35" s="90"/>
    </row>
    <row r="36" spans="1:27" ht="13.5" customHeight="1" x14ac:dyDescent="0.2">
      <c r="A36" s="62"/>
      <c r="B36" s="62"/>
      <c r="C36" s="157"/>
      <c r="D36" s="158"/>
      <c r="E36" s="158"/>
      <c r="F36" s="158"/>
      <c r="G36" s="158"/>
      <c r="H36" s="158"/>
      <c r="I36" s="158"/>
      <c r="J36" s="158"/>
      <c r="K36" s="158"/>
      <c r="L36" s="158"/>
      <c r="M36" s="158"/>
      <c r="N36" s="158"/>
      <c r="O36" s="158"/>
      <c r="P36" s="158"/>
      <c r="Q36" s="158"/>
      <c r="R36" s="158"/>
      <c r="S36" s="99"/>
      <c r="T36" s="90"/>
      <c r="U36" s="90"/>
      <c r="V36" s="90"/>
      <c r="W36" s="90"/>
      <c r="X36" s="90"/>
      <c r="Y36" s="90"/>
      <c r="Z36" s="90"/>
      <c r="AA36" s="90"/>
    </row>
    <row r="37" spans="1:27" ht="10.5" customHeight="1" x14ac:dyDescent="0.2">
      <c r="A37" s="62"/>
      <c r="B37" s="62"/>
      <c r="C37" s="159"/>
      <c r="D37" s="159"/>
      <c r="E37" s="159"/>
      <c r="F37" s="159"/>
      <c r="G37" s="159"/>
      <c r="H37" s="159"/>
      <c r="I37" s="159"/>
      <c r="J37" s="159"/>
      <c r="K37" s="159"/>
      <c r="L37" s="159"/>
      <c r="M37" s="159"/>
      <c r="N37" s="159"/>
      <c r="O37" s="159"/>
      <c r="P37" s="159"/>
      <c r="Q37" s="159"/>
      <c r="R37" s="100"/>
      <c r="S37" s="101"/>
      <c r="T37" s="90"/>
      <c r="U37" s="90"/>
      <c r="V37" s="90"/>
      <c r="W37" s="90"/>
      <c r="X37" s="90"/>
      <c r="Y37" s="90"/>
      <c r="Z37" s="90"/>
      <c r="AA37" s="90"/>
    </row>
    <row r="38" spans="1:27" ht="5.25" customHeight="1" x14ac:dyDescent="0.2">
      <c r="A38" s="62"/>
      <c r="B38" s="62"/>
      <c r="C38" s="102"/>
      <c r="D38" s="103"/>
      <c r="E38" s="103"/>
      <c r="F38" s="103"/>
      <c r="G38" s="103"/>
      <c r="H38" s="103"/>
      <c r="I38" s="103"/>
      <c r="J38" s="103"/>
      <c r="K38" s="103"/>
      <c r="L38" s="103"/>
      <c r="M38" s="103"/>
      <c r="N38" s="103"/>
      <c r="O38" s="103"/>
      <c r="P38" s="103"/>
      <c r="Q38" s="103"/>
      <c r="R38" s="103"/>
      <c r="S38" s="103"/>
      <c r="T38" s="90"/>
      <c r="U38" s="90"/>
      <c r="V38" s="90"/>
      <c r="W38" s="90"/>
      <c r="X38" s="90"/>
      <c r="Y38" s="90"/>
      <c r="Z38" s="90"/>
      <c r="AA38" s="90"/>
    </row>
    <row r="39" spans="1:27" ht="12.75" customHeight="1" x14ac:dyDescent="0.25">
      <c r="A39" s="62"/>
      <c r="C39" s="104" t="s">
        <v>11</v>
      </c>
      <c r="D39" s="105"/>
      <c r="E39" s="105"/>
      <c r="F39" s="105"/>
      <c r="G39" s="105"/>
      <c r="H39" s="105"/>
      <c r="I39" s="76"/>
      <c r="J39" s="94"/>
      <c r="K39" s="76"/>
      <c r="L39" s="76"/>
      <c r="M39" s="76"/>
      <c r="N39" s="76"/>
      <c r="O39" s="76"/>
      <c r="P39" s="76"/>
      <c r="Q39" s="76"/>
      <c r="R39" s="76"/>
      <c r="S39" s="91"/>
      <c r="T39" s="90"/>
      <c r="U39" s="90"/>
      <c r="V39" s="90"/>
      <c r="W39" s="90"/>
      <c r="X39" s="90"/>
      <c r="Y39" s="90"/>
      <c r="Z39" s="90"/>
      <c r="AA39" s="90"/>
    </row>
    <row r="40" spans="1:27" ht="5.25" customHeight="1" x14ac:dyDescent="0.25">
      <c r="A40" s="62"/>
      <c r="C40" s="104"/>
      <c r="D40" s="105"/>
      <c r="E40" s="105"/>
      <c r="F40" s="105"/>
      <c r="G40" s="105"/>
      <c r="H40" s="105"/>
      <c r="I40" s="76"/>
      <c r="J40" s="76"/>
      <c r="K40" s="76"/>
      <c r="L40" s="76"/>
      <c r="M40" s="76"/>
      <c r="N40" s="76"/>
      <c r="O40" s="76"/>
      <c r="P40" s="76"/>
      <c r="Q40" s="76"/>
      <c r="R40" s="76"/>
      <c r="S40" s="91"/>
      <c r="T40" s="90"/>
      <c r="U40" s="90"/>
      <c r="V40" s="90"/>
      <c r="W40" s="90"/>
      <c r="X40" s="90"/>
      <c r="Y40" s="90"/>
      <c r="Z40" s="90"/>
      <c r="AA40" s="90"/>
    </row>
    <row r="41" spans="1:27" ht="24" customHeight="1" x14ac:dyDescent="0.2">
      <c r="A41" s="62"/>
      <c r="B41" s="62"/>
      <c r="C41" s="76"/>
      <c r="D41" s="76"/>
      <c r="E41" s="76"/>
      <c r="F41" s="76"/>
      <c r="G41" s="160" t="s">
        <v>100</v>
      </c>
      <c r="H41" s="160"/>
      <c r="I41" s="106"/>
      <c r="J41" s="146" t="s">
        <v>99</v>
      </c>
      <c r="K41" s="146" t="s">
        <v>94</v>
      </c>
      <c r="L41" s="146" t="s">
        <v>98</v>
      </c>
      <c r="M41" s="164" t="s">
        <v>95</v>
      </c>
      <c r="N41" s="164" t="s">
        <v>96</v>
      </c>
      <c r="O41" s="164" t="s">
        <v>97</v>
      </c>
      <c r="P41" s="76"/>
      <c r="Q41" s="76"/>
      <c r="R41" s="91"/>
      <c r="S41" s="90"/>
      <c r="T41" s="90"/>
      <c r="U41" s="90"/>
      <c r="V41" s="90"/>
      <c r="W41" s="90"/>
      <c r="X41" s="90"/>
      <c r="Y41" s="90"/>
      <c r="Z41" s="90"/>
    </row>
    <row r="42" spans="1:27" ht="11.25" customHeight="1" x14ac:dyDescent="0.2">
      <c r="A42" s="62"/>
      <c r="B42" s="62"/>
      <c r="C42" s="76"/>
      <c r="D42" s="76"/>
      <c r="E42" s="76"/>
      <c r="F42" s="76"/>
      <c r="G42" s="76"/>
      <c r="H42" s="76"/>
      <c r="I42" s="94"/>
      <c r="J42" s="76"/>
      <c r="K42" s="76"/>
      <c r="L42" s="76"/>
      <c r="M42" s="107"/>
      <c r="N42" s="107"/>
      <c r="O42" s="107"/>
      <c r="P42" s="76"/>
      <c r="Q42" s="76"/>
      <c r="R42" s="91"/>
      <c r="S42" s="90"/>
      <c r="T42" s="90"/>
      <c r="U42" s="90"/>
      <c r="V42" s="90"/>
      <c r="W42" s="90"/>
      <c r="X42" s="90"/>
      <c r="Y42" s="90"/>
      <c r="Z42" s="90"/>
    </row>
    <row r="43" spans="1:27" x14ac:dyDescent="0.2">
      <c r="A43" s="62"/>
      <c r="B43" s="62"/>
      <c r="C43" s="76" t="str">
        <f>IF(AND(ISBLANK(K13)=FALSE,ISBLANK(K18)=FALSE,ISBLANK(KP_Kind1)=FALSE,ISBLANK(Kitatarif_Kind)=FALSE,ISBLANK(Kitatarif_Säugling)=FALSE,ISBLANK(S18)=FALSE),"Kind 1","")</f>
        <v/>
      </c>
      <c r="D43" s="76"/>
      <c r="E43" s="108" t="e">
        <f>IF(#REF!="Kindertagesstätte","%",IF(#REF!="Tagesfamilienorganisation","Std.",""))</f>
        <v>#REF!</v>
      </c>
      <c r="F43" s="76"/>
      <c r="G43" s="109" t="str">
        <f>IF(C43="Kind 1",K18,"")</f>
        <v/>
      </c>
      <c r="H43" s="108" t="str">
        <f>IF(C43="Kind 1","%","")</f>
        <v/>
      </c>
      <c r="I43" s="110"/>
      <c r="J43" s="111" t="str">
        <f>IF(C43="Kind 1",Berechnung!F34,"")</f>
        <v/>
      </c>
      <c r="K43" s="111" t="str">
        <f>IF(C43="Kind 1",Berechnung!L34,"")</f>
        <v/>
      </c>
      <c r="L43" s="111" t="str">
        <f>IF(C43="Kind 1",Berechnung!P34,"")</f>
        <v/>
      </c>
      <c r="M43" s="112" t="str">
        <f>IF(C43="Kind 1",Berechnung!Q34,"")</f>
        <v/>
      </c>
      <c r="N43" s="112" t="str">
        <f>IF(C43="Kind 1",Berechnung!R34,"")</f>
        <v/>
      </c>
      <c r="O43" s="113" t="str">
        <f>IF(C43="Kind 1",Berechnung!S34,"")</f>
        <v/>
      </c>
      <c r="P43" s="93" t="str" cm="1">
        <f t="array" ref="P43">IF(Berechnung!D34&lt;Tabelle2[Altersgrenze Säugling],"Tarif für Kind unter 18 Monate","Tarif für Kind ab 18 Monaten")</f>
        <v>Tarif für Kind unter 18 Monate</v>
      </c>
      <c r="Q43" s="76"/>
      <c r="R43" s="91"/>
      <c r="S43" s="90"/>
      <c r="T43" s="90"/>
      <c r="U43" s="90"/>
      <c r="V43" s="90"/>
      <c r="W43" s="90"/>
      <c r="X43" s="90"/>
      <c r="Y43" s="90"/>
      <c r="Z43" s="90"/>
    </row>
    <row r="44" spans="1:27" x14ac:dyDescent="0.2">
      <c r="A44" s="62"/>
      <c r="B44" s="62"/>
      <c r="C44" s="76" t="str">
        <f>IF(AND(K13&gt;=2,ISBLANK(K20)=FALSE,ISBLANK(KP_Kind2)=FALSE,ISBLANK(Kitatarif_Kind)=FALSE,ISBLANK(Kitatarif_Säugling)=FALSE,ISBLANK(S20)=FALSE),"Kind 2","")</f>
        <v/>
      </c>
      <c r="D44" s="76"/>
      <c r="E44" s="76" t="e">
        <f>IF(#REF!="Kindertagesstätte","%",IF(#REF!="Tagesfamilienorganisation","Std.",""))</f>
        <v>#REF!</v>
      </c>
      <c r="F44" s="76"/>
      <c r="G44" s="109" t="str">
        <f>IF(C44="Kind 2",K20,"")</f>
        <v/>
      </c>
      <c r="H44" s="108" t="str">
        <f>IF(C44="Kind 2","%","")</f>
        <v/>
      </c>
      <c r="I44" s="110"/>
      <c r="J44" s="111" t="str">
        <f>IF(C44="Kind 2",Berechnung!F35,"")</f>
        <v/>
      </c>
      <c r="K44" s="111" t="str">
        <f>IF(C44="Kind 2",Berechnung!L35,"")</f>
        <v/>
      </c>
      <c r="L44" s="111" t="str">
        <f>IF(C44="Kind 2",Berechnung!P35,"")</f>
        <v/>
      </c>
      <c r="M44" s="112" t="str">
        <f>IF(C44="Kind 2",Berechnung!Q35,"")</f>
        <v/>
      </c>
      <c r="N44" s="112" t="str">
        <f>IF(C44="Kind 2",Berechnung!R35,"")</f>
        <v/>
      </c>
      <c r="O44" s="113" t="str">
        <f>IF(C44="Kind 2",Berechnung!S35,"")</f>
        <v/>
      </c>
      <c r="P44" s="93" t="str" cm="1">
        <f t="array" ref="P44">IF(Berechnung!D35&lt;Tabelle2[Altersgrenze Säugling],"Tarif für Kind unter 18 Monate","Tarif für Kind ab 18 Monaten")</f>
        <v>Tarif für Kind unter 18 Monate</v>
      </c>
      <c r="Q44" s="76"/>
      <c r="R44" s="91"/>
      <c r="S44" s="90"/>
      <c r="T44" s="90"/>
      <c r="U44" s="90"/>
      <c r="V44" s="90"/>
      <c r="W44" s="90"/>
      <c r="X44" s="90"/>
      <c r="Y44" s="90"/>
      <c r="Z44" s="90"/>
    </row>
    <row r="45" spans="1:27" x14ac:dyDescent="0.2">
      <c r="A45" s="62"/>
      <c r="B45" s="62"/>
      <c r="C45" s="76" t="str">
        <f>IF(AND($K$13&gt;=3,ISBLANK(K22)=FALSE,ISBLANK(KP_Kind3)=FALSE,ISBLANK(Kitatarif_Kind)=FALSE,ISBLANK(Kitatarif_Säugling)=FALSE,ISBLANK(S22)=FALSE),"Kind 3","")</f>
        <v/>
      </c>
      <c r="D45" s="76"/>
      <c r="E45" s="108" t="e">
        <f>IF(#REF!="Kindertagesstätte","%",IF(#REF!="Tagesfamilienorganisation","Std.",""))</f>
        <v>#REF!</v>
      </c>
      <c r="F45" s="76"/>
      <c r="G45" s="109" t="str">
        <f>IF(C45="Kind 3",K22,"")</f>
        <v/>
      </c>
      <c r="H45" s="108" t="str">
        <f>IF(C45="Kind 3","%","")</f>
        <v/>
      </c>
      <c r="I45" s="110"/>
      <c r="J45" s="111" t="str">
        <f>IF(C45="Kind 3",Berechnung!F36,"")</f>
        <v/>
      </c>
      <c r="K45" s="111" t="str">
        <f>IF(C45="Kind 3",Berechnung!L36,"")</f>
        <v/>
      </c>
      <c r="L45" s="111" t="str">
        <f>IF(C45="Kind 3",Berechnung!P36,"")</f>
        <v/>
      </c>
      <c r="M45" s="112" t="str">
        <f>IF(C45="Kind 3",Berechnung!Q36,"")</f>
        <v/>
      </c>
      <c r="N45" s="112" t="str">
        <f>IF(C45="Kind 3",Berechnung!R36,"")</f>
        <v/>
      </c>
      <c r="O45" s="113" t="str">
        <f>IF(C45="Kind 3",Berechnung!S36,"")</f>
        <v/>
      </c>
      <c r="P45" s="93" t="str" cm="1">
        <f t="array" ref="P45">IF(Berechnung!D36&lt;Tabelle2[Altersgrenze Säugling],"Tarif für Kind unter 18 Monate","Tarif für Kind ab 18 Monaten")</f>
        <v>Tarif für Kind unter 18 Monate</v>
      </c>
      <c r="Q45" s="76"/>
      <c r="R45" s="91"/>
      <c r="S45" s="90"/>
      <c r="T45" s="90"/>
      <c r="U45" s="90"/>
      <c r="V45" s="90"/>
      <c r="W45" s="90"/>
      <c r="X45" s="90"/>
      <c r="Y45" s="90"/>
      <c r="Z45" s="90"/>
    </row>
    <row r="46" spans="1:27" x14ac:dyDescent="0.2">
      <c r="A46" s="62"/>
      <c r="B46" s="62"/>
      <c r="C46" s="76" t="str">
        <f>IF(AND($K$13&gt;=4,ISBLANK(K24)=FALSE,ISBLANK(KP_Kind4)=FALSE,ISBLANK(Kitatarif_Kind)=FALSE,ISBLANK(Kitatarif_Säugling)=FALSE,ISBLANK(S24)=FALSE),"Kind 4","")</f>
        <v/>
      </c>
      <c r="D46" s="114"/>
      <c r="E46" s="115" t="e">
        <f>IF(#REF!="Kindertagesstätte","%",IF(#REF!="Tagesfamilienorganisation","Std.",""))</f>
        <v>#REF!</v>
      </c>
      <c r="F46" s="114"/>
      <c r="G46" s="116" t="str">
        <f>IF(C46="Kind 4",K24,"")</f>
        <v/>
      </c>
      <c r="H46" s="115" t="str">
        <f>IF(C46="Kind 4","%","")</f>
        <v/>
      </c>
      <c r="I46" s="110"/>
      <c r="J46" s="111" t="str">
        <f>IF(C46="Kind 4",Berechnung!F37,"")</f>
        <v/>
      </c>
      <c r="K46" s="111" t="str">
        <f>IF(C46="Kind 4",Berechnung!L37,"")</f>
        <v/>
      </c>
      <c r="L46" s="111" t="str">
        <f>IF(C46="Kind 4",Berechnung!P37,"")</f>
        <v/>
      </c>
      <c r="M46" s="112" t="str">
        <f>IF(C46="Kind 4",Berechnung!Q37,"")</f>
        <v/>
      </c>
      <c r="N46" s="112" t="str">
        <f>IF(C46="Kind 4",Berechnung!R37,"")</f>
        <v/>
      </c>
      <c r="O46" s="113" t="str">
        <f>IF(C46="Kind 4",Berechnung!S37,"")</f>
        <v/>
      </c>
      <c r="P46" s="93" t="str" cm="1">
        <f t="array" ref="P46">IF(Berechnung!D37&lt;Tabelle2[Altersgrenze Säugling],"Tarif für Kind unter 18 Monate","Tarif für Kind ab 18 Monaten")</f>
        <v>Tarif für Kind unter 18 Monate</v>
      </c>
      <c r="Q46" s="76"/>
      <c r="R46" s="91"/>
      <c r="S46" s="90"/>
      <c r="T46" s="90"/>
      <c r="U46" s="90"/>
      <c r="V46" s="90"/>
      <c r="W46" s="90"/>
      <c r="X46" s="90"/>
      <c r="Y46" s="90"/>
      <c r="Z46" s="90"/>
    </row>
    <row r="47" spans="1:27" ht="12.75" customHeight="1" thickBot="1" x14ac:dyDescent="0.25">
      <c r="A47" s="62"/>
      <c r="B47" s="62"/>
      <c r="C47" s="117" t="s">
        <v>46</v>
      </c>
      <c r="D47" s="118"/>
      <c r="E47" s="118"/>
      <c r="F47" s="118"/>
      <c r="G47" s="118"/>
      <c r="H47" s="118"/>
      <c r="I47" s="118"/>
      <c r="J47" s="118"/>
      <c r="K47" s="118"/>
      <c r="L47" s="118"/>
      <c r="M47" s="119">
        <f>SUM(M43:M46)</f>
        <v>0</v>
      </c>
      <c r="N47" s="119">
        <f>SUM(N43:N46)</f>
        <v>0</v>
      </c>
      <c r="O47" s="119">
        <f>SUM(O43:O46)</f>
        <v>0</v>
      </c>
      <c r="Q47" s="76"/>
      <c r="R47" s="76"/>
      <c r="S47" s="91"/>
      <c r="T47" s="90"/>
      <c r="U47" s="90"/>
      <c r="V47" s="90"/>
      <c r="W47" s="90"/>
      <c r="X47" s="90"/>
      <c r="Y47" s="90"/>
      <c r="Z47" s="90"/>
      <c r="AA47" s="90"/>
    </row>
    <row r="48" spans="1:27" x14ac:dyDescent="0.2">
      <c r="A48" s="62"/>
      <c r="B48" s="62"/>
      <c r="C48" s="104"/>
      <c r="D48" s="76"/>
      <c r="E48" s="76"/>
      <c r="F48" s="76"/>
      <c r="G48" s="76"/>
      <c r="H48" s="76"/>
      <c r="I48" s="76"/>
      <c r="J48" s="76"/>
      <c r="K48" s="76"/>
      <c r="L48" s="76"/>
      <c r="M48" s="76"/>
      <c r="N48" s="76"/>
      <c r="O48" s="76"/>
      <c r="P48" s="76"/>
      <c r="Q48" s="76"/>
      <c r="R48" s="76"/>
      <c r="S48" s="91"/>
      <c r="T48" s="90"/>
      <c r="U48" s="90"/>
      <c r="V48" s="90"/>
      <c r="W48" s="90"/>
      <c r="X48" s="90"/>
      <c r="Y48" s="90"/>
      <c r="Z48" s="90"/>
      <c r="AA48" s="90"/>
    </row>
    <row r="49" spans="1:27" ht="35.25" customHeight="1" x14ac:dyDescent="0.2">
      <c r="A49" s="62"/>
      <c r="B49" s="62"/>
      <c r="C49" s="147" t="s">
        <v>60</v>
      </c>
      <c r="D49" s="147"/>
      <c r="E49" s="147"/>
      <c r="F49" s="147"/>
      <c r="G49" s="147"/>
      <c r="H49" s="147"/>
      <c r="I49" s="147"/>
      <c r="J49" s="147"/>
      <c r="K49" s="147"/>
      <c r="L49" s="147"/>
      <c r="M49" s="147"/>
      <c r="N49" s="147"/>
      <c r="O49" s="147"/>
      <c r="P49" s="120"/>
      <c r="Q49" s="120"/>
      <c r="R49" s="120"/>
      <c r="S49" s="120"/>
      <c r="T49" s="90"/>
      <c r="U49" s="90"/>
      <c r="V49" s="90"/>
      <c r="W49" s="90"/>
      <c r="X49" s="90"/>
      <c r="Y49" s="90"/>
      <c r="Z49" s="90"/>
      <c r="AA49" s="90"/>
    </row>
    <row r="50" spans="1:27" ht="9" customHeight="1" x14ac:dyDescent="0.2">
      <c r="A50" s="62"/>
      <c r="B50" s="62"/>
      <c r="C50" s="121"/>
      <c r="D50" s="62"/>
      <c r="E50" s="62"/>
      <c r="F50" s="62"/>
      <c r="G50" s="62"/>
      <c r="H50" s="62"/>
      <c r="I50" s="62"/>
      <c r="J50" s="62"/>
      <c r="K50" s="62"/>
      <c r="L50" s="62"/>
      <c r="M50" s="62"/>
      <c r="N50" s="62"/>
      <c r="O50" s="62"/>
      <c r="P50" s="62"/>
      <c r="Q50" s="90"/>
      <c r="R50" s="90"/>
      <c r="S50" s="122"/>
      <c r="T50" s="90"/>
      <c r="U50" s="90"/>
      <c r="V50" s="90"/>
      <c r="W50" s="90"/>
      <c r="X50" s="90"/>
      <c r="Y50" s="90"/>
      <c r="Z50" s="90"/>
      <c r="AA50" s="90"/>
    </row>
    <row r="51" spans="1:27" x14ac:dyDescent="0.2">
      <c r="A51" s="62"/>
      <c r="B51" s="62"/>
      <c r="C51" s="90"/>
      <c r="E51" s="62"/>
      <c r="F51" s="62"/>
      <c r="G51" s="62"/>
      <c r="H51" s="62"/>
      <c r="I51" s="62"/>
      <c r="J51" s="62"/>
      <c r="K51" s="62"/>
      <c r="L51" s="62"/>
      <c r="M51" s="62"/>
      <c r="N51" s="62"/>
      <c r="O51" s="62"/>
      <c r="P51" s="62"/>
      <c r="Q51" s="62"/>
      <c r="R51" s="62"/>
      <c r="S51" s="90"/>
      <c r="T51" s="90"/>
      <c r="U51" s="90"/>
      <c r="V51" s="90"/>
      <c r="W51" s="90"/>
      <c r="X51" s="90"/>
      <c r="Y51" s="90"/>
      <c r="Z51" s="90"/>
      <c r="AA51" s="90"/>
    </row>
    <row r="52" spans="1:27" ht="21.75" hidden="1" customHeight="1" x14ac:dyDescent="0.2">
      <c r="A52" s="62"/>
      <c r="B52" s="62"/>
      <c r="C52" s="62"/>
      <c r="D52" s="62"/>
      <c r="E52" s="62"/>
      <c r="F52" s="62"/>
      <c r="G52" s="62"/>
      <c r="H52" s="62"/>
      <c r="I52" s="62"/>
      <c r="J52" s="62"/>
      <c r="K52" s="123"/>
      <c r="L52" s="62"/>
      <c r="M52" s="62"/>
      <c r="N52" s="124"/>
      <c r="O52" s="62"/>
      <c r="P52" s="62"/>
      <c r="Q52" s="62"/>
      <c r="R52" s="62"/>
      <c r="S52" s="62"/>
      <c r="T52" s="62"/>
      <c r="U52" s="62"/>
      <c r="V52" s="62"/>
    </row>
    <row r="53" spans="1:27" hidden="1" x14ac:dyDescent="0.2">
      <c r="A53" s="62"/>
      <c r="B53" s="62"/>
      <c r="C53" s="62"/>
      <c r="D53" s="62"/>
      <c r="E53" s="62"/>
      <c r="F53" s="62"/>
      <c r="G53" s="62"/>
      <c r="H53" s="62"/>
      <c r="I53" s="62"/>
      <c r="J53" s="62"/>
      <c r="K53" s="62"/>
      <c r="L53" s="62"/>
      <c r="M53" s="62"/>
      <c r="N53" s="62"/>
      <c r="O53" s="62"/>
      <c r="P53" s="62"/>
      <c r="Q53" s="62"/>
      <c r="R53" s="62"/>
      <c r="S53" s="62"/>
      <c r="T53" s="62"/>
      <c r="U53" s="62"/>
      <c r="V53" s="62"/>
    </row>
    <row r="54" spans="1:27" hidden="1" x14ac:dyDescent="0.2">
      <c r="A54" s="62"/>
      <c r="B54" s="62"/>
      <c r="C54" s="62"/>
      <c r="D54" s="62"/>
      <c r="E54" s="62"/>
      <c r="F54" s="62"/>
      <c r="G54" s="62"/>
      <c r="H54" s="62"/>
      <c r="I54" s="62"/>
      <c r="J54" s="62"/>
      <c r="K54" s="125" t="s">
        <v>13</v>
      </c>
      <c r="L54" s="62"/>
      <c r="M54" s="62"/>
      <c r="N54" s="126" t="s">
        <v>14</v>
      </c>
      <c r="O54" s="75"/>
      <c r="P54" s="75"/>
      <c r="Q54" s="75"/>
      <c r="R54" s="75"/>
      <c r="S54" s="127"/>
      <c r="T54" s="62"/>
      <c r="U54" s="62"/>
      <c r="V54" s="62"/>
    </row>
    <row r="55" spans="1:27" hidden="1" x14ac:dyDescent="0.2">
      <c r="A55" s="62"/>
      <c r="B55" s="62"/>
      <c r="C55" s="62"/>
      <c r="D55" s="62"/>
      <c r="E55" s="62"/>
      <c r="F55" s="62" t="s">
        <v>56</v>
      </c>
      <c r="G55" s="128"/>
      <c r="H55" s="62"/>
      <c r="I55" s="62"/>
      <c r="J55" s="62" t="s">
        <v>53</v>
      </c>
      <c r="K55" s="129" t="b">
        <f>OR(ISBLANK(Betreuungsgutscheinrechner!L4),ISBLANK(Betreuungsgutscheinrechner!K7),ISBLANK(Betreuungsgutscheinrechner!K9),ISBLANK(Betreuungsgutscheinrechner!K11), ISBLANK(Betreuungsgutscheinrechner!K13),ISBLANK(Betreuungsgutscheinrechner!S7),ISBLANK(K18),ISBLANK(S18))</f>
        <v>1</v>
      </c>
      <c r="L55" s="62"/>
      <c r="M55" s="62"/>
      <c r="N55" s="130" t="s">
        <v>17</v>
      </c>
      <c r="O55" s="62"/>
      <c r="P55" s="62"/>
      <c r="Q55" s="62" t="s">
        <v>18</v>
      </c>
      <c r="R55" s="62"/>
      <c r="S55" s="84" t="s">
        <v>19</v>
      </c>
      <c r="T55" s="62"/>
      <c r="U55" s="62"/>
      <c r="V55" s="62"/>
    </row>
    <row r="56" spans="1:27" hidden="1" x14ac:dyDescent="0.2">
      <c r="A56" s="62"/>
      <c r="B56" s="62"/>
      <c r="C56" s="62"/>
      <c r="D56" s="62"/>
      <c r="E56" s="62"/>
      <c r="F56" s="62" t="str">
        <f>IF(AND($K$55=TRUE,$K$56=TRUE),"ja","nein")</f>
        <v>ja</v>
      </c>
      <c r="G56" s="62"/>
      <c r="H56" s="62"/>
      <c r="I56" s="62"/>
      <c r="J56" s="62" t="s">
        <v>54</v>
      </c>
      <c r="K56" s="62" t="b">
        <f>OR(ISBLANK(Betreuungsgutscheinrechner!L4),ISBLANK(Betreuungsgutscheinrechner!K7),ISBLANK(Betreuungsgutscheinrechner!K9),ISBLANK(Betreuungsgutscheinrechner!K11), ISBLANK(Betreuungsgutscheinrechner!K13),ISBLANK(Betreuungsgutscheinrechner!S9),ISBLANK(K18),ISBLANK(S18))</f>
        <v>1</v>
      </c>
      <c r="L56" s="62"/>
      <c r="M56" s="62"/>
      <c r="N56" s="130" t="s">
        <v>37</v>
      </c>
      <c r="O56" s="62"/>
      <c r="P56" s="62"/>
      <c r="Q56" s="62" t="str">
        <f ca="1">CELL("format",S18)</f>
        <v>D1</v>
      </c>
      <c r="R56" s="62"/>
      <c r="S56" s="84" t="b">
        <f>IF(AND($S$18&lt;$L$4,Berechnung!D34&lt;S64),TRUE,FALSE)</f>
        <v>0</v>
      </c>
      <c r="T56" s="62"/>
      <c r="U56" s="62"/>
      <c r="V56" s="62"/>
    </row>
    <row r="57" spans="1:27" hidden="1" x14ac:dyDescent="0.2">
      <c r="A57" s="62"/>
      <c r="B57" s="62"/>
      <c r="C57" s="62"/>
      <c r="D57" s="62"/>
      <c r="E57" s="62"/>
      <c r="F57" s="62"/>
      <c r="G57" s="62"/>
      <c r="H57" s="62"/>
      <c r="I57" s="62"/>
      <c r="J57" s="62"/>
      <c r="K57" s="62"/>
      <c r="L57" s="62"/>
      <c r="M57" s="62"/>
      <c r="N57" s="130" t="s">
        <v>38</v>
      </c>
      <c r="O57" s="62"/>
      <c r="P57" s="62"/>
      <c r="Q57" s="62" t="str">
        <f ca="1">CELL("format",S20)</f>
        <v>D1</v>
      </c>
      <c r="R57" s="62"/>
      <c r="S57" s="84" t="b">
        <f>IF(AND(S20&lt;$L$4,Berechnung!D35&lt;S64),TRUE,FALSE)</f>
        <v>0</v>
      </c>
      <c r="T57" s="62"/>
      <c r="U57" s="62"/>
      <c r="V57" s="62"/>
    </row>
    <row r="58" spans="1:27" hidden="1" x14ac:dyDescent="0.2">
      <c r="A58" s="62"/>
      <c r="B58" s="62"/>
      <c r="C58" s="62"/>
      <c r="D58" s="62"/>
      <c r="E58" s="62"/>
      <c r="F58" s="62"/>
      <c r="G58" s="62"/>
      <c r="H58" s="62"/>
      <c r="I58" s="62"/>
      <c r="J58" s="62"/>
      <c r="K58" s="62"/>
      <c r="L58" s="62"/>
      <c r="M58" s="62"/>
      <c r="N58" s="130" t="s">
        <v>39</v>
      </c>
      <c r="O58" s="62"/>
      <c r="P58" s="62"/>
      <c r="Q58" s="62" t="str">
        <f ca="1">CELL("format",S22)</f>
        <v>D1</v>
      </c>
      <c r="R58" s="62"/>
      <c r="S58" s="84" t="b">
        <f>IF(AND(S22&lt;$L$4,Berechnung!D36&lt;S64),TRUE,FALSE)</f>
        <v>0</v>
      </c>
      <c r="T58" s="62"/>
      <c r="U58" s="62"/>
      <c r="V58" s="62"/>
    </row>
    <row r="59" spans="1:27" hidden="1" x14ac:dyDescent="0.2">
      <c r="A59" s="62"/>
      <c r="B59" s="62"/>
      <c r="C59" s="62"/>
      <c r="D59" s="62"/>
      <c r="E59" s="62"/>
      <c r="F59" s="62"/>
      <c r="G59" s="62"/>
      <c r="H59" s="62"/>
      <c r="I59" s="62"/>
      <c r="J59" s="62"/>
      <c r="K59" s="62"/>
      <c r="L59" s="62"/>
      <c r="M59" s="62"/>
      <c r="N59" s="131" t="s">
        <v>40</v>
      </c>
      <c r="O59" s="72"/>
      <c r="P59" s="72"/>
      <c r="Q59" s="72" t="str">
        <f ca="1">CELL("format",S24)</f>
        <v>D1</v>
      </c>
      <c r="R59" s="72"/>
      <c r="S59" s="132" t="b">
        <f>IF(AND(S24&lt;$L$4,Berechnung!D37&lt;S64),TRUE,FALSE)</f>
        <v>0</v>
      </c>
      <c r="T59" s="62"/>
      <c r="U59" s="62"/>
      <c r="V59" s="62"/>
    </row>
    <row r="60" spans="1:27" hidden="1" x14ac:dyDescent="0.2">
      <c r="A60" s="62"/>
      <c r="B60" s="62"/>
      <c r="C60" s="62"/>
      <c r="D60" s="62"/>
      <c r="E60" s="62"/>
      <c r="F60" s="62"/>
      <c r="G60" s="62"/>
      <c r="H60" s="62"/>
      <c r="I60" s="62"/>
      <c r="J60" s="62"/>
      <c r="K60" s="62"/>
      <c r="L60" s="62"/>
      <c r="M60" s="62"/>
      <c r="N60" s="62"/>
      <c r="O60" s="62"/>
      <c r="P60" s="62"/>
      <c r="Q60" s="62"/>
      <c r="R60" s="62"/>
      <c r="S60" s="62"/>
      <c r="T60" s="62"/>
      <c r="U60" s="62"/>
      <c r="V60" s="62"/>
    </row>
    <row r="61" spans="1:27" hidden="1" x14ac:dyDescent="0.2">
      <c r="A61" s="62"/>
      <c r="B61" s="62"/>
      <c r="C61" s="62"/>
      <c r="D61" s="62"/>
      <c r="E61" s="62"/>
      <c r="F61" s="126" t="s">
        <v>20</v>
      </c>
      <c r="G61" s="75"/>
      <c r="H61" s="75"/>
      <c r="I61" s="127"/>
      <c r="J61" s="62"/>
      <c r="K61" s="62"/>
      <c r="L61" s="62"/>
      <c r="M61" s="62"/>
      <c r="N61" s="133" t="s">
        <v>21</v>
      </c>
      <c r="O61" s="134"/>
      <c r="P61" s="134"/>
      <c r="Q61" s="135">
        <f ca="1">TODAY()</f>
        <v>46213</v>
      </c>
      <c r="R61" s="62"/>
      <c r="S61" s="62"/>
      <c r="T61" s="62"/>
      <c r="U61" s="62"/>
      <c r="V61" s="62"/>
    </row>
    <row r="62" spans="1:27" hidden="1" x14ac:dyDescent="0.2">
      <c r="A62" s="62"/>
      <c r="B62" s="62"/>
      <c r="C62" s="62"/>
      <c r="D62" s="62"/>
      <c r="E62" s="62"/>
      <c r="F62" s="130" t="s">
        <v>15</v>
      </c>
      <c r="G62" s="62"/>
      <c r="H62" s="62"/>
      <c r="I62" s="136" t="s">
        <v>16</v>
      </c>
      <c r="J62" s="62"/>
      <c r="K62" s="62"/>
      <c r="L62" s="62"/>
      <c r="M62" s="62"/>
      <c r="N62" s="62"/>
      <c r="O62" s="62"/>
      <c r="P62" s="62"/>
      <c r="Q62" s="62"/>
      <c r="R62" s="62"/>
      <c r="S62" s="62"/>
      <c r="T62" s="62"/>
      <c r="U62" s="62"/>
    </row>
    <row r="63" spans="1:27" hidden="1" x14ac:dyDescent="0.2">
      <c r="A63" s="62"/>
      <c r="B63" s="62"/>
      <c r="C63" s="62"/>
      <c r="D63" s="62"/>
      <c r="E63" s="62"/>
      <c r="F63" s="130" t="s">
        <v>22</v>
      </c>
      <c r="G63" s="62" t="str">
        <f>C43</f>
        <v/>
      </c>
      <c r="H63" s="62"/>
      <c r="I63" s="84" t="b">
        <f>IF(G63="Kind 1",TRUE,FALSE)</f>
        <v>0</v>
      </c>
      <c r="J63" s="62"/>
      <c r="K63" s="62"/>
      <c r="L63" s="62"/>
      <c r="M63" s="62"/>
      <c r="N63" s="62"/>
      <c r="O63" s="62"/>
      <c r="P63" s="62"/>
      <c r="Q63" s="62"/>
      <c r="R63" s="62"/>
      <c r="S63" s="62"/>
      <c r="T63" s="62"/>
      <c r="U63" s="62"/>
    </row>
    <row r="64" spans="1:27" hidden="1" x14ac:dyDescent="0.2">
      <c r="A64" s="62"/>
      <c r="B64" s="62"/>
      <c r="C64" s="62"/>
      <c r="D64" s="62"/>
      <c r="E64" s="62"/>
      <c r="F64" s="130" t="s">
        <v>23</v>
      </c>
      <c r="G64" s="62" t="str">
        <f>C44</f>
        <v/>
      </c>
      <c r="H64" s="62"/>
      <c r="I64" s="84" t="b">
        <f>IF(G64="Kind 2",TRUE,FALSE)</f>
        <v>0</v>
      </c>
      <c r="J64" s="62"/>
      <c r="K64" s="62"/>
      <c r="L64" s="62"/>
      <c r="M64" s="62"/>
      <c r="N64" s="126" t="s">
        <v>24</v>
      </c>
      <c r="O64" s="75"/>
      <c r="P64" s="75"/>
      <c r="Q64" s="75"/>
      <c r="R64" s="75"/>
      <c r="S64" s="127">
        <v>2098</v>
      </c>
      <c r="T64" s="62"/>
      <c r="U64" s="62"/>
    </row>
    <row r="65" spans="1:21" hidden="1" x14ac:dyDescent="0.2">
      <c r="A65" s="62"/>
      <c r="B65" s="62"/>
      <c r="C65" s="62"/>
      <c r="D65" s="62"/>
      <c r="E65" s="62"/>
      <c r="F65" s="130" t="s">
        <v>25</v>
      </c>
      <c r="G65" s="62" t="str">
        <f>C45</f>
        <v/>
      </c>
      <c r="H65" s="62"/>
      <c r="I65" s="84" t="b">
        <f>IF(G65="Kind 3",TRUE,FALSE)</f>
        <v>0</v>
      </c>
      <c r="J65" s="62"/>
      <c r="K65" s="62"/>
      <c r="L65" s="62"/>
      <c r="M65" s="62"/>
      <c r="N65" s="130" t="s">
        <v>26</v>
      </c>
      <c r="O65" s="62"/>
      <c r="P65" s="62"/>
      <c r="Q65" s="62"/>
      <c r="R65" s="62"/>
      <c r="S65" s="84">
        <v>90</v>
      </c>
      <c r="T65" s="62"/>
      <c r="U65" s="62"/>
    </row>
    <row r="66" spans="1:21" hidden="1" x14ac:dyDescent="0.2">
      <c r="A66" s="62"/>
      <c r="B66" s="62"/>
      <c r="C66" s="62"/>
      <c r="D66" s="62"/>
      <c r="E66" s="62"/>
      <c r="F66" s="131" t="s">
        <v>27</v>
      </c>
      <c r="G66" s="72" t="str">
        <f>C46</f>
        <v/>
      </c>
      <c r="H66" s="72"/>
      <c r="I66" s="132" t="b">
        <f>IF(G66="Kind 4",TRUE,FALSE)</f>
        <v>0</v>
      </c>
      <c r="J66" s="62"/>
      <c r="K66" s="62"/>
      <c r="L66" s="62"/>
      <c r="M66" s="62"/>
      <c r="N66" s="131" t="s">
        <v>28</v>
      </c>
      <c r="O66" s="72"/>
      <c r="P66" s="72"/>
      <c r="Q66" s="72"/>
      <c r="R66" s="72"/>
      <c r="S66" s="132">
        <v>548</v>
      </c>
      <c r="T66" s="62"/>
      <c r="U66" s="62"/>
    </row>
    <row r="67" spans="1:21" hidden="1" x14ac:dyDescent="0.2">
      <c r="A67" s="62"/>
      <c r="B67" s="62"/>
      <c r="C67" s="62"/>
      <c r="D67" s="62"/>
      <c r="E67" s="62"/>
      <c r="F67" s="62"/>
      <c r="G67" s="62"/>
      <c r="H67" s="62"/>
      <c r="I67" s="62"/>
      <c r="J67" s="62"/>
      <c r="K67" s="62"/>
      <c r="L67" s="62"/>
      <c r="M67" s="62"/>
      <c r="N67" s="62"/>
      <c r="O67" s="62"/>
      <c r="P67" s="62"/>
      <c r="Q67" s="62"/>
      <c r="R67" s="62"/>
      <c r="S67" s="62"/>
      <c r="T67" s="62"/>
      <c r="U67" s="62"/>
    </row>
    <row r="68" spans="1:21" hidden="1" x14ac:dyDescent="0.2">
      <c r="A68" s="62"/>
      <c r="B68" s="62"/>
      <c r="C68" s="62"/>
      <c r="D68" s="62"/>
      <c r="E68" s="62"/>
      <c r="F68" s="62"/>
      <c r="G68" s="62"/>
      <c r="H68" s="62"/>
      <c r="I68" s="62"/>
      <c r="J68" s="62"/>
      <c r="K68" s="62"/>
      <c r="L68" s="62"/>
      <c r="M68" s="62"/>
      <c r="N68" s="62"/>
      <c r="O68" s="62"/>
      <c r="P68" s="62"/>
      <c r="Q68" s="62"/>
      <c r="R68" s="62"/>
      <c r="S68" s="62"/>
      <c r="T68" s="62"/>
      <c r="U68" s="62"/>
    </row>
    <row r="69" spans="1:21" hidden="1" x14ac:dyDescent="0.2">
      <c r="A69" s="62"/>
      <c r="B69" s="62"/>
      <c r="C69" s="62"/>
      <c r="D69" s="62"/>
      <c r="E69" s="62"/>
      <c r="F69" s="62"/>
      <c r="G69" s="62"/>
      <c r="H69" s="62"/>
      <c r="I69" s="62"/>
      <c r="J69" s="62"/>
      <c r="K69" s="62"/>
      <c r="L69" s="62"/>
      <c r="M69" s="62"/>
      <c r="N69" s="62"/>
      <c r="O69" s="62"/>
      <c r="P69" s="62"/>
      <c r="Q69" s="62"/>
      <c r="R69" s="62"/>
      <c r="S69" s="62"/>
      <c r="T69" s="62"/>
      <c r="U69" s="62"/>
    </row>
    <row r="70" spans="1:21" hidden="1" x14ac:dyDescent="0.2">
      <c r="A70" s="62"/>
      <c r="B70" s="62"/>
      <c r="C70" s="62"/>
      <c r="D70" s="62"/>
      <c r="E70" s="62"/>
      <c r="F70" s="62"/>
      <c r="G70" s="62"/>
      <c r="H70" s="62"/>
      <c r="I70" s="62"/>
      <c r="J70" s="62"/>
      <c r="K70" s="62"/>
      <c r="L70" s="62"/>
      <c r="M70" s="62"/>
      <c r="N70" s="62"/>
      <c r="O70" s="62"/>
      <c r="P70" s="62"/>
      <c r="Q70" s="62"/>
      <c r="R70" s="62"/>
      <c r="S70" s="62"/>
      <c r="T70" s="62"/>
      <c r="U70" s="62"/>
    </row>
    <row r="71" spans="1:21" hidden="1" x14ac:dyDescent="0.2">
      <c r="A71" s="62"/>
      <c r="B71" s="62"/>
      <c r="C71" s="62"/>
      <c r="D71" s="62"/>
      <c r="E71" s="62"/>
      <c r="F71" s="62"/>
      <c r="G71" s="62"/>
      <c r="H71" s="62"/>
      <c r="I71" s="62"/>
      <c r="J71" s="62"/>
      <c r="K71" s="62"/>
      <c r="L71" s="62"/>
      <c r="M71" s="62"/>
      <c r="N71" s="62"/>
      <c r="O71" s="62"/>
      <c r="P71" s="62"/>
      <c r="Q71" s="62"/>
      <c r="R71" s="62"/>
      <c r="S71" s="62"/>
      <c r="T71" s="62"/>
      <c r="U71" s="62"/>
    </row>
    <row r="72" spans="1:21" hidden="1" x14ac:dyDescent="0.2">
      <c r="A72" s="62"/>
      <c r="B72" s="62"/>
      <c r="C72" s="62"/>
      <c r="D72" s="62"/>
      <c r="E72" s="62"/>
      <c r="F72" s="62"/>
      <c r="G72" s="62"/>
      <c r="H72" s="62"/>
      <c r="I72" s="62"/>
      <c r="J72" s="62"/>
      <c r="K72" s="62"/>
      <c r="L72" s="62"/>
      <c r="M72" s="62"/>
      <c r="N72" s="62"/>
      <c r="O72" s="62"/>
      <c r="P72" s="62"/>
      <c r="Q72" s="62"/>
      <c r="R72" s="62"/>
      <c r="S72" s="62"/>
      <c r="T72" s="62"/>
      <c r="U72" s="62"/>
    </row>
    <row r="73" spans="1:21" x14ac:dyDescent="0.2">
      <c r="A73" s="62"/>
      <c r="B73" s="62"/>
      <c r="C73" s="62"/>
      <c r="D73" s="62"/>
      <c r="E73" s="62"/>
      <c r="F73" s="62"/>
      <c r="G73" s="62"/>
      <c r="H73" s="62"/>
      <c r="I73" s="62"/>
      <c r="J73" s="62"/>
      <c r="K73" s="62"/>
      <c r="L73" s="62"/>
      <c r="M73" s="62"/>
      <c r="N73" s="62"/>
      <c r="O73" s="62"/>
      <c r="P73" s="62"/>
      <c r="Q73" s="62"/>
      <c r="R73" s="62"/>
      <c r="S73" s="62"/>
      <c r="T73" s="62"/>
      <c r="U73" s="62"/>
    </row>
    <row r="74" spans="1:21" x14ac:dyDescent="0.2">
      <c r="A74" s="62"/>
      <c r="B74" s="62"/>
      <c r="C74" s="62"/>
      <c r="D74" s="62"/>
      <c r="E74" s="62"/>
      <c r="F74" s="62"/>
      <c r="G74" s="62"/>
      <c r="H74" s="62"/>
      <c r="I74" s="62"/>
      <c r="J74" s="62"/>
      <c r="K74" s="62"/>
      <c r="L74" s="62"/>
      <c r="M74" s="62"/>
      <c r="N74" s="62"/>
      <c r="O74" s="62"/>
      <c r="P74" s="62"/>
      <c r="Q74" s="62"/>
      <c r="R74" s="62"/>
      <c r="S74" s="62"/>
      <c r="T74" s="62"/>
      <c r="U74" s="62"/>
    </row>
    <row r="75" spans="1:21" x14ac:dyDescent="0.2">
      <c r="A75" s="62"/>
      <c r="B75" s="62"/>
      <c r="C75" s="62"/>
      <c r="D75" s="62"/>
      <c r="E75" s="62"/>
      <c r="F75" s="62"/>
      <c r="G75" s="62"/>
      <c r="H75" s="62"/>
      <c r="I75" s="62"/>
      <c r="J75" s="62"/>
      <c r="K75" s="62"/>
      <c r="L75" s="62"/>
      <c r="M75" s="62"/>
      <c r="N75" s="62"/>
      <c r="O75" s="62"/>
      <c r="P75" s="62"/>
      <c r="Q75" s="62"/>
      <c r="R75" s="62"/>
      <c r="S75" s="62"/>
      <c r="T75" s="62"/>
      <c r="U75" s="62"/>
    </row>
    <row r="76" spans="1:21" x14ac:dyDescent="0.2">
      <c r="A76" s="62"/>
      <c r="B76" s="62"/>
      <c r="C76" s="62"/>
      <c r="D76" s="62"/>
      <c r="E76" s="62"/>
      <c r="F76" s="62"/>
      <c r="G76" s="62"/>
      <c r="H76" s="62"/>
      <c r="I76" s="62"/>
      <c r="J76" s="62"/>
      <c r="K76" s="62"/>
      <c r="L76" s="62"/>
      <c r="M76" s="62"/>
      <c r="N76" s="62"/>
      <c r="O76" s="62"/>
      <c r="P76" s="62"/>
      <c r="Q76" s="62"/>
      <c r="R76" s="62"/>
      <c r="S76" s="62"/>
      <c r="T76" s="62"/>
      <c r="U76" s="62"/>
    </row>
    <row r="77" spans="1:21" x14ac:dyDescent="0.2">
      <c r="A77" s="62"/>
      <c r="B77" s="62"/>
      <c r="C77" s="62"/>
      <c r="D77" s="62"/>
      <c r="E77" s="62"/>
      <c r="F77" s="62"/>
      <c r="G77" s="62"/>
      <c r="H77" s="62"/>
      <c r="I77" s="62"/>
      <c r="J77" s="62"/>
      <c r="K77" s="62"/>
      <c r="L77" s="62"/>
      <c r="M77" s="62"/>
      <c r="N77" s="62"/>
      <c r="O77" s="62"/>
      <c r="P77" s="62"/>
      <c r="Q77" s="62"/>
      <c r="R77" s="62"/>
      <c r="S77" s="62"/>
      <c r="T77" s="62"/>
      <c r="U77" s="62"/>
    </row>
    <row r="78" spans="1:21" x14ac:dyDescent="0.2">
      <c r="A78" s="62"/>
      <c r="B78" s="62"/>
      <c r="C78" s="62"/>
      <c r="D78" s="62"/>
      <c r="E78" s="62"/>
      <c r="F78" s="62"/>
      <c r="G78" s="62"/>
      <c r="H78" s="62"/>
      <c r="I78" s="62"/>
      <c r="J78" s="62"/>
      <c r="K78" s="62"/>
      <c r="L78" s="62"/>
      <c r="M78" s="62"/>
      <c r="N78" s="62"/>
      <c r="O78" s="62"/>
      <c r="P78" s="62"/>
      <c r="Q78" s="62"/>
      <c r="R78" s="62"/>
      <c r="S78" s="62"/>
      <c r="T78" s="62"/>
      <c r="U78" s="62"/>
    </row>
    <row r="79" spans="1:21" x14ac:dyDescent="0.2">
      <c r="A79" s="62"/>
      <c r="B79" s="62"/>
      <c r="C79" s="62"/>
      <c r="D79" s="62"/>
      <c r="E79" s="62"/>
      <c r="F79" s="62"/>
      <c r="G79" s="62"/>
      <c r="H79" s="62"/>
      <c r="I79" s="62"/>
      <c r="J79" s="62"/>
      <c r="K79" s="62"/>
      <c r="L79" s="62"/>
      <c r="M79" s="62"/>
      <c r="N79" s="62"/>
      <c r="O79" s="62"/>
      <c r="P79" s="62"/>
      <c r="Q79" s="62"/>
      <c r="R79" s="62"/>
      <c r="S79" s="62"/>
      <c r="T79" s="62"/>
      <c r="U79" s="62"/>
    </row>
    <row r="80" spans="1:21" x14ac:dyDescent="0.2">
      <c r="A80" s="62"/>
      <c r="B80" s="62"/>
      <c r="C80" s="62"/>
      <c r="D80" s="62"/>
      <c r="E80" s="62"/>
      <c r="F80" s="62"/>
      <c r="G80" s="62"/>
      <c r="H80" s="62"/>
      <c r="I80" s="62"/>
      <c r="J80" s="62"/>
      <c r="K80" s="62"/>
      <c r="L80" s="62"/>
      <c r="M80" s="62"/>
      <c r="N80" s="62"/>
      <c r="O80" s="62"/>
      <c r="P80" s="62"/>
      <c r="Q80" s="62"/>
      <c r="R80" s="62"/>
      <c r="S80" s="62"/>
      <c r="T80" s="62"/>
      <c r="U80" s="62"/>
    </row>
    <row r="81" spans="1:21" x14ac:dyDescent="0.2">
      <c r="A81" s="62"/>
      <c r="B81" s="62"/>
      <c r="C81" s="62"/>
      <c r="D81" s="62"/>
      <c r="E81" s="62"/>
      <c r="F81" s="62"/>
      <c r="G81" s="62"/>
      <c r="H81" s="62"/>
      <c r="I81" s="62"/>
      <c r="J81" s="62"/>
      <c r="K81" s="62"/>
      <c r="L81" s="62"/>
      <c r="M81" s="62"/>
      <c r="N81" s="62"/>
      <c r="O81" s="62"/>
      <c r="P81" s="62"/>
      <c r="Q81" s="62"/>
      <c r="R81" s="62"/>
      <c r="S81" s="62"/>
      <c r="T81" s="62"/>
      <c r="U81" s="62"/>
    </row>
    <row r="82" spans="1:21" x14ac:dyDescent="0.2">
      <c r="A82" s="62"/>
      <c r="B82" s="62"/>
      <c r="C82" s="62"/>
      <c r="D82" s="62"/>
      <c r="E82" s="62"/>
      <c r="F82" s="62"/>
      <c r="G82" s="62"/>
      <c r="H82" s="62"/>
      <c r="I82" s="62"/>
      <c r="J82" s="62"/>
      <c r="K82" s="62"/>
      <c r="L82" s="62"/>
      <c r="M82" s="62"/>
      <c r="N82" s="62"/>
      <c r="O82" s="62"/>
      <c r="P82" s="62"/>
      <c r="Q82" s="62"/>
      <c r="R82" s="62"/>
      <c r="S82" s="62"/>
      <c r="T82" s="62"/>
      <c r="U82" s="62"/>
    </row>
    <row r="83" spans="1:21" x14ac:dyDescent="0.2">
      <c r="A83" s="62"/>
      <c r="B83" s="62"/>
      <c r="C83" s="62"/>
      <c r="D83" s="62"/>
      <c r="E83" s="62"/>
      <c r="F83" s="62"/>
      <c r="G83" s="62"/>
      <c r="H83" s="62"/>
      <c r="I83" s="62"/>
      <c r="J83" s="62"/>
      <c r="K83" s="62"/>
      <c r="L83" s="62"/>
      <c r="M83" s="62"/>
      <c r="N83" s="62"/>
      <c r="O83" s="62"/>
      <c r="P83" s="62"/>
      <c r="Q83" s="62"/>
      <c r="R83" s="62"/>
      <c r="S83" s="62"/>
      <c r="T83" s="62"/>
      <c r="U83" s="62"/>
    </row>
    <row r="84" spans="1:21" x14ac:dyDescent="0.2">
      <c r="A84" s="62"/>
      <c r="B84" s="62"/>
      <c r="C84" s="62"/>
      <c r="D84" s="62"/>
      <c r="E84" s="62"/>
      <c r="F84" s="62"/>
      <c r="G84" s="62"/>
      <c r="H84" s="62"/>
      <c r="I84" s="62"/>
      <c r="J84" s="62"/>
      <c r="K84" s="62"/>
      <c r="L84" s="62"/>
      <c r="M84" s="62"/>
      <c r="N84" s="62"/>
      <c r="O84" s="62"/>
      <c r="P84" s="62"/>
      <c r="Q84" s="62"/>
      <c r="R84" s="62"/>
      <c r="S84" s="62"/>
      <c r="T84" s="62"/>
      <c r="U84" s="62"/>
    </row>
    <row r="85" spans="1:21" x14ac:dyDescent="0.2">
      <c r="A85" s="62"/>
      <c r="B85" s="62"/>
      <c r="C85" s="62"/>
      <c r="D85" s="62"/>
      <c r="E85" s="62"/>
      <c r="F85" s="62"/>
      <c r="G85" s="62"/>
      <c r="H85" s="62"/>
      <c r="I85" s="62"/>
      <c r="J85" s="62"/>
      <c r="K85" s="62"/>
      <c r="L85" s="62"/>
      <c r="M85" s="62"/>
      <c r="N85" s="62"/>
      <c r="O85" s="62"/>
      <c r="P85" s="62"/>
      <c r="Q85" s="62"/>
      <c r="R85" s="62"/>
      <c r="S85" s="62"/>
      <c r="T85" s="62"/>
      <c r="U85" s="62"/>
    </row>
    <row r="86" spans="1:21" x14ac:dyDescent="0.2">
      <c r="A86" s="62"/>
      <c r="B86" s="62"/>
      <c r="C86" s="62"/>
      <c r="D86" s="62"/>
      <c r="E86" s="62"/>
      <c r="F86" s="62"/>
      <c r="G86" s="62"/>
      <c r="H86" s="62"/>
      <c r="I86" s="62"/>
      <c r="J86" s="62"/>
      <c r="K86" s="62"/>
      <c r="L86" s="62"/>
      <c r="M86" s="62"/>
      <c r="N86" s="62"/>
      <c r="O86" s="62"/>
      <c r="P86" s="62"/>
      <c r="Q86" s="62"/>
      <c r="R86" s="62"/>
      <c r="S86" s="62"/>
      <c r="T86" s="62"/>
      <c r="U86" s="62"/>
    </row>
    <row r="87" spans="1:21" x14ac:dyDescent="0.2">
      <c r="A87" s="62"/>
      <c r="B87" s="62"/>
      <c r="C87" s="62"/>
      <c r="D87" s="62"/>
      <c r="E87" s="62"/>
      <c r="F87" s="62"/>
      <c r="G87" s="62"/>
      <c r="H87" s="62"/>
      <c r="I87" s="62"/>
      <c r="J87" s="62"/>
      <c r="K87" s="62"/>
      <c r="L87" s="62"/>
      <c r="M87" s="62"/>
      <c r="N87" s="62"/>
      <c r="O87" s="62"/>
      <c r="P87" s="62"/>
      <c r="Q87" s="62"/>
      <c r="R87" s="62"/>
      <c r="S87" s="62"/>
      <c r="T87" s="62"/>
      <c r="U87" s="62"/>
    </row>
    <row r="88" spans="1:21" x14ac:dyDescent="0.2">
      <c r="A88" s="62"/>
      <c r="B88" s="62"/>
      <c r="C88" s="62"/>
      <c r="D88" s="62"/>
      <c r="E88" s="62"/>
      <c r="F88" s="62"/>
      <c r="G88" s="62"/>
      <c r="H88" s="62"/>
      <c r="I88" s="62"/>
      <c r="J88" s="62"/>
      <c r="K88" s="62"/>
      <c r="L88" s="62"/>
      <c r="M88" s="62"/>
      <c r="N88" s="62"/>
      <c r="O88" s="62"/>
      <c r="P88" s="62"/>
      <c r="Q88" s="62"/>
      <c r="R88" s="62"/>
      <c r="S88" s="62"/>
      <c r="T88" s="62"/>
      <c r="U88" s="62"/>
    </row>
    <row r="89" spans="1:21" x14ac:dyDescent="0.2">
      <c r="A89" s="62"/>
      <c r="B89" s="62"/>
      <c r="C89" s="62"/>
      <c r="D89" s="62"/>
      <c r="E89" s="62"/>
      <c r="F89" s="62"/>
      <c r="G89" s="62"/>
      <c r="H89" s="62"/>
      <c r="I89" s="62"/>
      <c r="J89" s="62"/>
      <c r="K89" s="62"/>
      <c r="L89" s="62"/>
      <c r="M89" s="62"/>
      <c r="N89" s="62"/>
      <c r="O89" s="62"/>
      <c r="P89" s="62"/>
      <c r="Q89" s="62"/>
      <c r="R89" s="62"/>
      <c r="S89" s="62"/>
      <c r="T89" s="62"/>
      <c r="U89" s="62"/>
    </row>
    <row r="90" spans="1:21" x14ac:dyDescent="0.2">
      <c r="A90" s="62"/>
      <c r="B90" s="62"/>
      <c r="C90" s="62"/>
      <c r="D90" s="62"/>
      <c r="E90" s="62"/>
      <c r="F90" s="62"/>
      <c r="G90" s="62"/>
      <c r="H90" s="62"/>
      <c r="I90" s="62"/>
      <c r="J90" s="62"/>
      <c r="K90" s="62"/>
      <c r="L90" s="62"/>
      <c r="M90" s="62"/>
      <c r="N90" s="62"/>
      <c r="O90" s="62"/>
      <c r="P90" s="62"/>
      <c r="Q90" s="62"/>
      <c r="R90" s="62"/>
      <c r="S90" s="62"/>
      <c r="T90" s="62"/>
      <c r="U90" s="62"/>
    </row>
    <row r="91" spans="1:21" x14ac:dyDescent="0.2">
      <c r="A91" s="62"/>
      <c r="B91" s="62"/>
      <c r="C91" s="62"/>
      <c r="D91" s="62"/>
      <c r="E91" s="62"/>
      <c r="F91" s="62"/>
      <c r="G91" s="62"/>
      <c r="H91" s="62"/>
      <c r="I91" s="62"/>
      <c r="J91" s="62"/>
      <c r="K91" s="62"/>
      <c r="L91" s="62"/>
      <c r="M91" s="62"/>
      <c r="N91" s="62"/>
      <c r="O91" s="62"/>
      <c r="P91" s="62"/>
      <c r="Q91" s="62"/>
      <c r="R91" s="62"/>
      <c r="S91" s="62"/>
      <c r="T91" s="62"/>
      <c r="U91" s="62"/>
    </row>
    <row r="92" spans="1:21" x14ac:dyDescent="0.2">
      <c r="A92" s="62"/>
      <c r="B92" s="62"/>
      <c r="C92" s="62"/>
      <c r="D92" s="62"/>
      <c r="E92" s="62"/>
      <c r="F92" s="62"/>
      <c r="G92" s="62"/>
      <c r="H92" s="62"/>
      <c r="I92" s="62"/>
      <c r="J92" s="62"/>
      <c r="K92" s="62"/>
      <c r="L92" s="62"/>
      <c r="M92" s="62"/>
      <c r="N92" s="62"/>
      <c r="O92" s="62"/>
      <c r="P92" s="62"/>
      <c r="Q92" s="62"/>
      <c r="R92" s="62"/>
      <c r="S92" s="62"/>
      <c r="T92" s="62"/>
      <c r="U92" s="62"/>
    </row>
    <row r="93" spans="1:21" x14ac:dyDescent="0.2">
      <c r="A93" s="62"/>
      <c r="B93" s="62"/>
      <c r="C93" s="62"/>
      <c r="D93" s="62"/>
      <c r="E93" s="62"/>
      <c r="F93" s="62"/>
      <c r="G93" s="62"/>
      <c r="H93" s="62"/>
      <c r="I93" s="62"/>
      <c r="J93" s="62"/>
      <c r="K93" s="62"/>
      <c r="L93" s="62"/>
      <c r="M93" s="62"/>
      <c r="N93" s="62"/>
      <c r="O93" s="62"/>
      <c r="P93" s="62"/>
      <c r="Q93" s="62"/>
      <c r="R93" s="62"/>
      <c r="S93" s="62"/>
      <c r="T93" s="62"/>
      <c r="U93" s="62"/>
    </row>
    <row r="94" spans="1:21" x14ac:dyDescent="0.2">
      <c r="A94" s="62"/>
      <c r="B94" s="62"/>
      <c r="C94" s="62"/>
      <c r="D94" s="62"/>
      <c r="E94" s="62"/>
      <c r="F94" s="62"/>
      <c r="G94" s="62"/>
      <c r="H94" s="62"/>
      <c r="I94" s="62"/>
      <c r="J94" s="62"/>
      <c r="K94" s="62"/>
      <c r="L94" s="62"/>
      <c r="M94" s="62"/>
      <c r="N94" s="62"/>
      <c r="O94" s="62"/>
      <c r="P94" s="62"/>
      <c r="Q94" s="62"/>
      <c r="R94" s="62"/>
      <c r="S94" s="62"/>
      <c r="T94" s="62"/>
      <c r="U94" s="62"/>
    </row>
    <row r="95" spans="1:21" x14ac:dyDescent="0.2">
      <c r="A95" s="62"/>
      <c r="B95" s="62"/>
      <c r="C95" s="62"/>
      <c r="D95" s="62"/>
      <c r="E95" s="62"/>
      <c r="F95" s="62"/>
      <c r="G95" s="62"/>
      <c r="H95" s="62"/>
      <c r="I95" s="62"/>
      <c r="J95" s="62"/>
      <c r="K95" s="62"/>
      <c r="L95" s="62"/>
      <c r="M95" s="62"/>
      <c r="N95" s="62"/>
      <c r="O95" s="62"/>
      <c r="P95" s="62"/>
      <c r="Q95" s="62"/>
      <c r="R95" s="62"/>
      <c r="S95" s="62"/>
      <c r="T95" s="62"/>
      <c r="U95" s="62"/>
    </row>
    <row r="96" spans="1:21" x14ac:dyDescent="0.2">
      <c r="A96" s="62"/>
      <c r="B96" s="62"/>
      <c r="C96" s="62"/>
      <c r="D96" s="62"/>
      <c r="E96" s="62"/>
      <c r="F96" s="62"/>
      <c r="G96" s="62"/>
      <c r="H96" s="62"/>
      <c r="I96" s="62"/>
      <c r="J96" s="62"/>
      <c r="K96" s="62"/>
      <c r="L96" s="62"/>
      <c r="M96" s="62"/>
      <c r="N96" s="62"/>
      <c r="O96" s="62"/>
      <c r="P96" s="62"/>
      <c r="Q96" s="62"/>
      <c r="R96" s="62"/>
      <c r="S96" s="62"/>
      <c r="T96" s="62"/>
      <c r="U96" s="62"/>
    </row>
    <row r="97" spans="1:21" x14ac:dyDescent="0.2">
      <c r="A97" s="62"/>
      <c r="B97" s="62"/>
      <c r="C97" s="62"/>
      <c r="D97" s="62"/>
      <c r="E97" s="62"/>
      <c r="F97" s="62"/>
      <c r="G97" s="62"/>
      <c r="H97" s="62"/>
      <c r="I97" s="62"/>
      <c r="J97" s="62"/>
      <c r="K97" s="62"/>
      <c r="L97" s="62"/>
      <c r="M97" s="62"/>
      <c r="N97" s="62"/>
      <c r="O97" s="62"/>
      <c r="P97" s="62"/>
      <c r="Q97" s="62"/>
      <c r="R97" s="62"/>
      <c r="S97" s="62"/>
      <c r="T97" s="62"/>
      <c r="U97" s="62"/>
    </row>
    <row r="98" spans="1:21" x14ac:dyDescent="0.2">
      <c r="A98" s="62"/>
      <c r="B98" s="62"/>
      <c r="C98" s="62"/>
      <c r="D98" s="62"/>
      <c r="E98" s="62"/>
      <c r="F98" s="62"/>
      <c r="G98" s="62"/>
      <c r="H98" s="62"/>
      <c r="I98" s="62"/>
      <c r="J98" s="62"/>
      <c r="K98" s="62"/>
      <c r="L98" s="62"/>
      <c r="M98" s="62"/>
      <c r="N98" s="62"/>
      <c r="O98" s="62"/>
      <c r="P98" s="62"/>
      <c r="Q98" s="62"/>
      <c r="R98" s="62"/>
      <c r="S98" s="62"/>
      <c r="T98" s="62"/>
      <c r="U98" s="62"/>
    </row>
    <row r="99" spans="1:21" x14ac:dyDescent="0.2">
      <c r="A99" s="62"/>
      <c r="B99" s="62"/>
      <c r="C99" s="62"/>
      <c r="D99" s="62"/>
      <c r="E99" s="62"/>
      <c r="F99" s="62"/>
      <c r="G99" s="62"/>
      <c r="H99" s="62"/>
      <c r="I99" s="62"/>
      <c r="J99" s="62"/>
      <c r="K99" s="62"/>
      <c r="L99" s="62"/>
      <c r="M99" s="62"/>
      <c r="N99" s="62"/>
      <c r="O99" s="62"/>
      <c r="P99" s="62"/>
      <c r="Q99" s="62"/>
      <c r="R99" s="62"/>
      <c r="S99" s="62"/>
      <c r="T99" s="62"/>
      <c r="U99" s="62"/>
    </row>
    <row r="100" spans="1:21" x14ac:dyDescent="0.2">
      <c r="A100" s="62"/>
      <c r="B100" s="62"/>
      <c r="C100" s="62"/>
      <c r="D100" s="62"/>
      <c r="E100" s="62"/>
      <c r="F100" s="62"/>
      <c r="G100" s="62"/>
      <c r="H100" s="62"/>
      <c r="I100" s="62"/>
      <c r="J100" s="62"/>
      <c r="K100" s="62"/>
      <c r="L100" s="62"/>
      <c r="M100" s="62"/>
      <c r="N100" s="62"/>
      <c r="O100" s="62"/>
      <c r="P100" s="62"/>
      <c r="Q100" s="62"/>
      <c r="R100" s="62"/>
      <c r="S100" s="62"/>
      <c r="T100" s="62"/>
      <c r="U100" s="62"/>
    </row>
    <row r="101" spans="1:21" x14ac:dyDescent="0.2">
      <c r="A101" s="62"/>
      <c r="B101" s="62"/>
      <c r="C101" s="62"/>
      <c r="D101" s="62"/>
      <c r="E101" s="62"/>
      <c r="F101" s="62"/>
      <c r="G101" s="62"/>
      <c r="H101" s="62"/>
      <c r="I101" s="62"/>
      <c r="J101" s="62"/>
      <c r="K101" s="62"/>
      <c r="L101" s="62"/>
      <c r="M101" s="62"/>
      <c r="N101" s="62"/>
      <c r="O101" s="62"/>
      <c r="P101" s="62"/>
      <c r="Q101" s="62"/>
      <c r="R101" s="62"/>
      <c r="S101" s="62"/>
      <c r="T101" s="62"/>
      <c r="U101" s="62"/>
    </row>
    <row r="102" spans="1:21" x14ac:dyDescent="0.2">
      <c r="A102" s="62"/>
      <c r="B102" s="62"/>
      <c r="C102" s="62"/>
      <c r="D102" s="62"/>
      <c r="E102" s="62"/>
      <c r="F102" s="62"/>
      <c r="G102" s="62"/>
      <c r="H102" s="62"/>
      <c r="I102" s="62"/>
      <c r="J102" s="62"/>
      <c r="K102" s="62"/>
      <c r="L102" s="62"/>
      <c r="M102" s="62"/>
      <c r="N102" s="62"/>
      <c r="O102" s="62"/>
      <c r="P102" s="62"/>
      <c r="Q102" s="62"/>
      <c r="R102" s="62"/>
      <c r="S102" s="62"/>
      <c r="T102" s="62"/>
      <c r="U102" s="62"/>
    </row>
    <row r="103" spans="1:21" x14ac:dyDescent="0.2">
      <c r="A103" s="62"/>
      <c r="B103" s="62"/>
      <c r="C103" s="62"/>
      <c r="D103" s="62"/>
      <c r="E103" s="62"/>
      <c r="F103" s="62"/>
      <c r="G103" s="62"/>
      <c r="H103" s="62"/>
      <c r="I103" s="62"/>
      <c r="J103" s="62"/>
      <c r="K103" s="62"/>
      <c r="L103" s="62"/>
      <c r="M103" s="62"/>
      <c r="N103" s="62"/>
      <c r="O103" s="62"/>
      <c r="P103" s="62"/>
      <c r="Q103" s="62"/>
      <c r="R103" s="62"/>
      <c r="S103" s="62"/>
      <c r="T103" s="62"/>
      <c r="U103" s="62"/>
    </row>
    <row r="104" spans="1:21" x14ac:dyDescent="0.2">
      <c r="A104" s="62"/>
      <c r="B104" s="62"/>
      <c r="C104" s="62"/>
      <c r="D104" s="62"/>
      <c r="E104" s="62"/>
      <c r="F104" s="62"/>
      <c r="G104" s="62"/>
      <c r="H104" s="62"/>
      <c r="I104" s="62"/>
      <c r="J104" s="62"/>
      <c r="K104" s="62"/>
      <c r="L104" s="62"/>
      <c r="M104" s="62"/>
      <c r="N104" s="62"/>
      <c r="O104" s="62"/>
      <c r="P104" s="62"/>
      <c r="Q104" s="62"/>
      <c r="R104" s="62"/>
      <c r="S104" s="62"/>
      <c r="T104" s="62"/>
      <c r="U104" s="62"/>
    </row>
    <row r="105" spans="1:21" x14ac:dyDescent="0.2">
      <c r="A105" s="62"/>
      <c r="B105" s="62"/>
      <c r="C105" s="62"/>
      <c r="D105" s="62"/>
      <c r="E105" s="62"/>
      <c r="F105" s="62"/>
      <c r="G105" s="62"/>
      <c r="H105" s="62"/>
      <c r="I105" s="62"/>
      <c r="J105" s="62"/>
      <c r="K105" s="62"/>
      <c r="L105" s="62"/>
      <c r="M105" s="62"/>
      <c r="N105" s="62"/>
      <c r="O105" s="62"/>
      <c r="P105" s="62"/>
      <c r="Q105" s="62"/>
      <c r="R105" s="62"/>
      <c r="S105" s="62"/>
      <c r="T105" s="62"/>
      <c r="U105" s="62"/>
    </row>
    <row r="106" spans="1:21" x14ac:dyDescent="0.2">
      <c r="A106" s="62"/>
      <c r="B106" s="62"/>
      <c r="C106" s="62"/>
      <c r="D106" s="62"/>
      <c r="E106" s="62"/>
      <c r="F106" s="62"/>
      <c r="G106" s="62"/>
      <c r="H106" s="62"/>
      <c r="I106" s="62"/>
      <c r="J106" s="62"/>
      <c r="K106" s="62"/>
      <c r="L106" s="62"/>
      <c r="M106" s="62"/>
      <c r="N106" s="62"/>
      <c r="O106" s="62"/>
      <c r="P106" s="62"/>
      <c r="Q106" s="62"/>
      <c r="R106" s="62"/>
      <c r="S106" s="62"/>
      <c r="T106" s="62"/>
      <c r="U106" s="62"/>
    </row>
    <row r="107" spans="1:21" x14ac:dyDescent="0.2">
      <c r="A107" s="62"/>
      <c r="B107" s="62"/>
      <c r="C107" s="62"/>
      <c r="D107" s="62"/>
      <c r="E107" s="62"/>
      <c r="F107" s="62"/>
      <c r="G107" s="62"/>
      <c r="H107" s="62"/>
      <c r="I107" s="62"/>
      <c r="J107" s="62"/>
      <c r="K107" s="62"/>
      <c r="L107" s="62"/>
      <c r="M107" s="62"/>
      <c r="N107" s="62"/>
      <c r="O107" s="62"/>
      <c r="P107" s="62"/>
      <c r="Q107" s="62"/>
      <c r="R107" s="62"/>
      <c r="S107" s="62"/>
      <c r="T107" s="62"/>
      <c r="U107" s="62"/>
    </row>
    <row r="108" spans="1:21" x14ac:dyDescent="0.2">
      <c r="A108" s="62"/>
      <c r="B108" s="62"/>
      <c r="C108" s="62"/>
      <c r="D108" s="62"/>
      <c r="E108" s="62"/>
      <c r="F108" s="62"/>
      <c r="G108" s="62"/>
      <c r="H108" s="62"/>
      <c r="I108" s="62"/>
      <c r="J108" s="62"/>
      <c r="K108" s="62"/>
      <c r="L108" s="62"/>
      <c r="M108" s="62"/>
      <c r="N108" s="62"/>
      <c r="O108" s="62"/>
      <c r="P108" s="62"/>
      <c r="Q108" s="62"/>
      <c r="R108" s="62"/>
      <c r="S108" s="62"/>
      <c r="T108" s="62"/>
      <c r="U108" s="62"/>
    </row>
    <row r="109" spans="1:21" x14ac:dyDescent="0.2">
      <c r="A109" s="62"/>
      <c r="B109" s="62"/>
      <c r="C109" s="62"/>
      <c r="D109" s="62"/>
      <c r="E109" s="62"/>
      <c r="F109" s="62"/>
      <c r="G109" s="62"/>
      <c r="H109" s="62"/>
      <c r="I109" s="62"/>
      <c r="J109" s="62"/>
      <c r="K109" s="62"/>
      <c r="L109" s="62"/>
      <c r="M109" s="62"/>
      <c r="N109" s="62"/>
      <c r="O109" s="62"/>
      <c r="P109" s="62"/>
      <c r="Q109" s="62"/>
      <c r="R109" s="62"/>
      <c r="S109" s="62"/>
      <c r="T109" s="62"/>
      <c r="U109" s="62"/>
    </row>
    <row r="110" spans="1:21" x14ac:dyDescent="0.2">
      <c r="A110" s="62"/>
      <c r="B110" s="62"/>
      <c r="C110" s="62"/>
      <c r="D110" s="62"/>
      <c r="E110" s="62"/>
      <c r="F110" s="62"/>
      <c r="G110" s="62"/>
      <c r="H110" s="62"/>
      <c r="I110" s="62"/>
      <c r="J110" s="62"/>
      <c r="K110" s="62"/>
      <c r="L110" s="62"/>
      <c r="M110" s="62"/>
      <c r="N110" s="62"/>
      <c r="O110" s="62"/>
      <c r="P110" s="62"/>
      <c r="Q110" s="62"/>
      <c r="R110" s="62"/>
      <c r="S110" s="62"/>
      <c r="T110" s="62"/>
      <c r="U110" s="62"/>
    </row>
    <row r="111" spans="1:21" x14ac:dyDescent="0.2">
      <c r="A111" s="62"/>
      <c r="B111" s="62"/>
      <c r="C111" s="62"/>
      <c r="D111" s="62"/>
      <c r="E111" s="62"/>
      <c r="F111" s="62"/>
      <c r="G111" s="62"/>
      <c r="H111" s="62"/>
      <c r="I111" s="62"/>
      <c r="J111" s="62"/>
      <c r="K111" s="62"/>
      <c r="L111" s="62"/>
      <c r="M111" s="62"/>
      <c r="N111" s="62"/>
      <c r="O111" s="62"/>
      <c r="P111" s="62"/>
      <c r="Q111" s="62"/>
      <c r="R111" s="62"/>
      <c r="S111" s="62"/>
      <c r="T111" s="62"/>
      <c r="U111" s="62"/>
    </row>
    <row r="112" spans="1:21" x14ac:dyDescent="0.2">
      <c r="A112" s="62"/>
      <c r="B112" s="62"/>
      <c r="C112" s="62"/>
      <c r="D112" s="62"/>
      <c r="E112" s="62"/>
      <c r="F112" s="62"/>
      <c r="G112" s="62"/>
      <c r="H112" s="62"/>
      <c r="I112" s="62"/>
      <c r="J112" s="62"/>
      <c r="K112" s="62"/>
      <c r="L112" s="62"/>
      <c r="M112" s="62"/>
      <c r="N112" s="62"/>
      <c r="O112" s="62"/>
      <c r="P112" s="62"/>
      <c r="Q112" s="62"/>
      <c r="R112" s="62"/>
      <c r="S112" s="62"/>
      <c r="T112" s="62"/>
      <c r="U112" s="62"/>
    </row>
    <row r="113" spans="1:21" x14ac:dyDescent="0.2">
      <c r="A113" s="62"/>
      <c r="B113" s="62"/>
      <c r="C113" s="62"/>
      <c r="D113" s="62"/>
      <c r="E113" s="62"/>
      <c r="F113" s="62"/>
      <c r="G113" s="62"/>
      <c r="H113" s="62"/>
      <c r="I113" s="62"/>
      <c r="J113" s="62"/>
      <c r="K113" s="62"/>
      <c r="L113" s="62"/>
      <c r="M113" s="62"/>
      <c r="N113" s="62"/>
      <c r="O113" s="62"/>
      <c r="P113" s="62"/>
      <c r="Q113" s="62"/>
      <c r="R113" s="62"/>
      <c r="S113" s="62"/>
      <c r="T113" s="62"/>
      <c r="U113" s="62"/>
    </row>
    <row r="114" spans="1:21" x14ac:dyDescent="0.2">
      <c r="A114" s="62"/>
      <c r="B114" s="62"/>
      <c r="C114" s="62"/>
      <c r="D114" s="62"/>
      <c r="E114" s="62"/>
      <c r="F114" s="62"/>
      <c r="G114" s="62"/>
      <c r="H114" s="62"/>
      <c r="I114" s="62"/>
      <c r="J114" s="62"/>
      <c r="K114" s="62"/>
      <c r="L114" s="62"/>
      <c r="M114" s="62"/>
      <c r="N114" s="62"/>
      <c r="O114" s="62"/>
      <c r="P114" s="62"/>
      <c r="Q114" s="62"/>
      <c r="R114" s="62"/>
      <c r="S114" s="62"/>
      <c r="T114" s="62"/>
      <c r="U114" s="62"/>
    </row>
    <row r="115" spans="1:21" x14ac:dyDescent="0.2">
      <c r="A115" s="62"/>
      <c r="B115" s="62"/>
      <c r="C115" s="62"/>
      <c r="D115" s="62"/>
      <c r="E115" s="62"/>
      <c r="F115" s="62"/>
      <c r="G115" s="62"/>
      <c r="H115" s="62"/>
      <c r="I115" s="62"/>
      <c r="J115" s="62"/>
      <c r="K115" s="62"/>
      <c r="L115" s="62"/>
      <c r="M115" s="62"/>
      <c r="N115" s="62"/>
      <c r="O115" s="62"/>
      <c r="P115" s="62"/>
      <c r="Q115" s="62"/>
      <c r="R115" s="62"/>
      <c r="S115" s="62"/>
      <c r="T115" s="62"/>
      <c r="U115" s="62"/>
    </row>
    <row r="116" spans="1:21" x14ac:dyDescent="0.2">
      <c r="A116" s="62"/>
      <c r="B116" s="62"/>
      <c r="C116" s="62"/>
      <c r="D116" s="62"/>
      <c r="E116" s="62"/>
      <c r="F116" s="62"/>
      <c r="G116" s="62"/>
      <c r="H116" s="62"/>
      <c r="I116" s="62"/>
      <c r="J116" s="62"/>
      <c r="K116" s="62"/>
      <c r="L116" s="62"/>
      <c r="M116" s="62"/>
      <c r="N116" s="62"/>
      <c r="O116" s="62"/>
      <c r="P116" s="62"/>
      <c r="Q116" s="62"/>
      <c r="R116" s="62"/>
      <c r="S116" s="62"/>
      <c r="T116" s="62"/>
      <c r="U116" s="62"/>
    </row>
    <row r="117" spans="1:21" x14ac:dyDescent="0.2">
      <c r="A117" s="62"/>
      <c r="B117" s="62"/>
      <c r="C117" s="62"/>
      <c r="D117" s="62"/>
      <c r="E117" s="62"/>
      <c r="F117" s="62"/>
      <c r="G117" s="62"/>
      <c r="H117" s="62"/>
      <c r="I117" s="62"/>
      <c r="J117" s="62"/>
      <c r="K117" s="62"/>
      <c r="L117" s="62"/>
      <c r="M117" s="62"/>
      <c r="N117" s="62"/>
      <c r="O117" s="62"/>
      <c r="P117" s="62"/>
      <c r="Q117" s="62"/>
      <c r="R117" s="62"/>
      <c r="S117" s="62"/>
      <c r="T117" s="62"/>
      <c r="U117" s="62"/>
    </row>
    <row r="118" spans="1:21" x14ac:dyDescent="0.2">
      <c r="A118" s="62"/>
      <c r="B118" s="62"/>
      <c r="C118" s="62"/>
      <c r="D118" s="62"/>
      <c r="E118" s="62"/>
      <c r="F118" s="62"/>
      <c r="G118" s="62"/>
      <c r="H118" s="62"/>
      <c r="I118" s="62"/>
      <c r="J118" s="62"/>
      <c r="K118" s="62"/>
      <c r="L118" s="62"/>
      <c r="M118" s="62"/>
      <c r="N118" s="62"/>
      <c r="O118" s="62"/>
      <c r="P118" s="62"/>
      <c r="Q118" s="62"/>
      <c r="R118" s="62"/>
      <c r="S118" s="62"/>
      <c r="T118" s="62"/>
      <c r="U118" s="62"/>
    </row>
    <row r="119" spans="1:21" x14ac:dyDescent="0.2">
      <c r="A119" s="62"/>
      <c r="B119" s="62"/>
      <c r="C119" s="62"/>
      <c r="D119" s="62"/>
      <c r="E119" s="62"/>
      <c r="F119" s="62"/>
      <c r="G119" s="62"/>
      <c r="H119" s="62"/>
      <c r="I119" s="62"/>
      <c r="J119" s="62"/>
      <c r="K119" s="62"/>
      <c r="L119" s="62"/>
      <c r="M119" s="62"/>
      <c r="N119" s="62"/>
      <c r="O119" s="62"/>
      <c r="P119" s="62"/>
      <c r="Q119" s="62"/>
      <c r="R119" s="62"/>
      <c r="S119" s="62"/>
      <c r="T119" s="62"/>
      <c r="U119" s="62"/>
    </row>
    <row r="120" spans="1:21" x14ac:dyDescent="0.2">
      <c r="A120" s="62"/>
      <c r="B120" s="62"/>
      <c r="C120" s="62"/>
      <c r="D120" s="62"/>
      <c r="E120" s="62"/>
      <c r="F120" s="62"/>
      <c r="G120" s="62"/>
      <c r="H120" s="62"/>
      <c r="I120" s="62"/>
      <c r="J120" s="62"/>
      <c r="K120" s="62"/>
      <c r="L120" s="62"/>
      <c r="M120" s="62"/>
      <c r="N120" s="62"/>
      <c r="O120" s="62"/>
      <c r="P120" s="62"/>
      <c r="Q120" s="62"/>
      <c r="R120" s="62"/>
      <c r="S120" s="62"/>
      <c r="T120" s="62"/>
      <c r="U120" s="62"/>
    </row>
    <row r="121" spans="1:21" x14ac:dyDescent="0.2">
      <c r="A121" s="62"/>
      <c r="B121" s="62"/>
      <c r="C121" s="62"/>
      <c r="D121" s="62"/>
      <c r="E121" s="62"/>
      <c r="F121" s="62"/>
      <c r="G121" s="62"/>
      <c r="H121" s="62"/>
      <c r="I121" s="62"/>
      <c r="J121" s="62"/>
      <c r="K121" s="62"/>
      <c r="L121" s="62"/>
      <c r="M121" s="62"/>
      <c r="N121" s="62"/>
      <c r="O121" s="62"/>
      <c r="P121" s="62"/>
      <c r="Q121" s="62"/>
      <c r="R121" s="62"/>
      <c r="S121" s="62"/>
      <c r="T121" s="62"/>
      <c r="U121" s="62"/>
    </row>
    <row r="122" spans="1:21" x14ac:dyDescent="0.2">
      <c r="A122" s="62"/>
      <c r="B122" s="62"/>
      <c r="C122" s="62"/>
      <c r="D122" s="62"/>
      <c r="E122" s="62"/>
      <c r="F122" s="62"/>
      <c r="G122" s="62"/>
      <c r="H122" s="62"/>
      <c r="I122" s="62"/>
      <c r="J122" s="62"/>
      <c r="K122" s="62"/>
      <c r="L122" s="62"/>
      <c r="M122" s="62"/>
      <c r="N122" s="62"/>
      <c r="O122" s="62"/>
      <c r="P122" s="62"/>
      <c r="Q122" s="62"/>
      <c r="R122" s="62"/>
      <c r="S122" s="62"/>
      <c r="T122" s="62"/>
      <c r="U122" s="62"/>
    </row>
    <row r="123" spans="1:21" x14ac:dyDescent="0.2">
      <c r="A123" s="62"/>
      <c r="B123" s="62"/>
      <c r="C123" s="62"/>
      <c r="D123" s="62"/>
      <c r="E123" s="62"/>
      <c r="F123" s="62"/>
      <c r="G123" s="62"/>
      <c r="H123" s="62"/>
      <c r="I123" s="62"/>
      <c r="J123" s="62"/>
      <c r="K123" s="62"/>
      <c r="L123" s="62"/>
      <c r="M123" s="62"/>
      <c r="N123" s="62"/>
      <c r="O123" s="62"/>
      <c r="P123" s="62"/>
      <c r="Q123" s="62"/>
      <c r="R123" s="62"/>
      <c r="S123" s="62"/>
      <c r="T123" s="62"/>
      <c r="U123" s="62"/>
    </row>
    <row r="124" spans="1:21" x14ac:dyDescent="0.2">
      <c r="A124" s="62"/>
      <c r="B124" s="62"/>
      <c r="C124" s="62"/>
      <c r="D124" s="62"/>
      <c r="E124" s="62"/>
      <c r="F124" s="62"/>
      <c r="G124" s="62"/>
      <c r="H124" s="62"/>
      <c r="I124" s="62"/>
      <c r="J124" s="62"/>
      <c r="K124" s="62"/>
      <c r="L124" s="62"/>
      <c r="M124" s="62"/>
      <c r="N124" s="62"/>
      <c r="O124" s="62"/>
      <c r="P124" s="62"/>
      <c r="Q124" s="62"/>
      <c r="R124" s="62"/>
      <c r="S124" s="62"/>
      <c r="T124" s="62"/>
      <c r="U124" s="62"/>
    </row>
    <row r="125" spans="1:21" x14ac:dyDescent="0.2">
      <c r="A125" s="62"/>
      <c r="B125" s="62"/>
      <c r="C125" s="62"/>
      <c r="D125" s="62"/>
      <c r="E125" s="62"/>
      <c r="F125" s="62"/>
      <c r="G125" s="62"/>
      <c r="H125" s="62"/>
      <c r="I125" s="62"/>
      <c r="J125" s="62"/>
      <c r="K125" s="62"/>
      <c r="L125" s="62"/>
      <c r="M125" s="62"/>
      <c r="N125" s="62"/>
      <c r="O125" s="62"/>
      <c r="P125" s="62"/>
      <c r="Q125" s="62"/>
      <c r="R125" s="62"/>
      <c r="S125" s="62"/>
      <c r="T125" s="62"/>
      <c r="U125" s="62"/>
    </row>
    <row r="126" spans="1:21" x14ac:dyDescent="0.2">
      <c r="A126" s="62"/>
      <c r="B126" s="62"/>
      <c r="C126" s="62"/>
      <c r="D126" s="62"/>
      <c r="E126" s="62"/>
      <c r="F126" s="62"/>
      <c r="G126" s="62"/>
      <c r="H126" s="62"/>
      <c r="I126" s="62"/>
      <c r="J126" s="62"/>
      <c r="K126" s="62"/>
      <c r="L126" s="62"/>
      <c r="M126" s="62"/>
      <c r="N126" s="62"/>
      <c r="O126" s="62"/>
      <c r="P126" s="62"/>
      <c r="Q126" s="62"/>
      <c r="R126" s="62"/>
      <c r="S126" s="62"/>
      <c r="T126" s="62"/>
      <c r="U126" s="62"/>
    </row>
    <row r="127" spans="1:21" x14ac:dyDescent="0.2">
      <c r="A127" s="62"/>
      <c r="B127" s="62"/>
      <c r="C127" s="62"/>
      <c r="D127" s="62"/>
      <c r="E127" s="62"/>
      <c r="F127" s="62"/>
      <c r="G127" s="62"/>
      <c r="H127" s="62"/>
      <c r="I127" s="62"/>
      <c r="J127" s="62"/>
      <c r="K127" s="62"/>
      <c r="L127" s="62"/>
      <c r="M127" s="62"/>
      <c r="N127" s="62"/>
      <c r="O127" s="62"/>
      <c r="P127" s="62"/>
      <c r="Q127" s="62"/>
      <c r="R127" s="62"/>
      <c r="S127" s="62"/>
      <c r="T127" s="62"/>
      <c r="U127" s="62"/>
    </row>
    <row r="128" spans="1:21" x14ac:dyDescent="0.2">
      <c r="A128" s="62"/>
      <c r="B128" s="62"/>
      <c r="C128" s="62"/>
      <c r="D128" s="62"/>
      <c r="E128" s="62"/>
      <c r="F128" s="62"/>
      <c r="G128" s="62"/>
      <c r="H128" s="62"/>
      <c r="I128" s="62"/>
      <c r="J128" s="62"/>
      <c r="K128" s="62"/>
      <c r="L128" s="62"/>
      <c r="M128" s="62"/>
      <c r="N128" s="62"/>
      <c r="O128" s="62"/>
      <c r="P128" s="62"/>
      <c r="Q128" s="62"/>
      <c r="R128" s="62"/>
      <c r="S128" s="62"/>
      <c r="T128" s="62"/>
      <c r="U128" s="62"/>
    </row>
    <row r="129" spans="1:21" x14ac:dyDescent="0.2">
      <c r="A129" s="62"/>
      <c r="B129" s="62"/>
      <c r="C129" s="62"/>
      <c r="D129" s="62"/>
      <c r="E129" s="62"/>
      <c r="F129" s="62"/>
      <c r="G129" s="62"/>
      <c r="H129" s="62"/>
      <c r="I129" s="62"/>
      <c r="J129" s="62"/>
      <c r="K129" s="62"/>
      <c r="L129" s="62"/>
      <c r="M129" s="62"/>
      <c r="N129" s="62"/>
      <c r="O129" s="62"/>
      <c r="P129" s="62"/>
      <c r="Q129" s="62"/>
      <c r="R129" s="62"/>
      <c r="S129" s="62"/>
      <c r="T129" s="62"/>
      <c r="U129" s="62"/>
    </row>
    <row r="130" spans="1:21" x14ac:dyDescent="0.2">
      <c r="A130" s="62"/>
      <c r="B130" s="62"/>
      <c r="C130" s="62"/>
      <c r="D130" s="62"/>
      <c r="E130" s="62"/>
      <c r="F130" s="62"/>
      <c r="G130" s="62"/>
      <c r="H130" s="62"/>
      <c r="I130" s="62"/>
      <c r="J130" s="62"/>
      <c r="K130" s="62"/>
      <c r="L130" s="62"/>
      <c r="M130" s="62"/>
      <c r="N130" s="62"/>
      <c r="O130" s="62"/>
      <c r="P130" s="62"/>
      <c r="Q130" s="62"/>
      <c r="R130" s="62"/>
      <c r="S130" s="62"/>
      <c r="T130" s="62"/>
      <c r="U130" s="62"/>
    </row>
    <row r="131" spans="1:21" x14ac:dyDescent="0.2">
      <c r="A131" s="62"/>
      <c r="B131" s="62"/>
      <c r="C131" s="62"/>
      <c r="D131" s="62"/>
      <c r="E131" s="62"/>
      <c r="F131" s="62"/>
      <c r="G131" s="62"/>
      <c r="H131" s="62"/>
      <c r="I131" s="62"/>
      <c r="J131" s="62"/>
      <c r="K131" s="62"/>
      <c r="L131" s="62"/>
      <c r="M131" s="62"/>
      <c r="N131" s="62"/>
      <c r="O131" s="62"/>
      <c r="P131" s="62"/>
      <c r="Q131" s="62"/>
      <c r="R131" s="62"/>
      <c r="S131" s="62"/>
      <c r="T131" s="62"/>
      <c r="U131" s="62"/>
    </row>
    <row r="132" spans="1:21" x14ac:dyDescent="0.2">
      <c r="A132" s="62"/>
      <c r="B132" s="62"/>
      <c r="C132" s="62"/>
      <c r="D132" s="62"/>
      <c r="E132" s="62"/>
      <c r="F132" s="62"/>
      <c r="G132" s="62"/>
      <c r="H132" s="62"/>
      <c r="I132" s="62"/>
      <c r="J132" s="62"/>
      <c r="K132" s="62"/>
      <c r="L132" s="62"/>
      <c r="M132" s="62"/>
      <c r="N132" s="62"/>
      <c r="O132" s="62"/>
      <c r="P132" s="62"/>
      <c r="Q132" s="62"/>
      <c r="R132" s="62"/>
      <c r="S132" s="62"/>
      <c r="T132" s="62"/>
      <c r="U132" s="62"/>
    </row>
    <row r="133" spans="1:21" x14ac:dyDescent="0.2">
      <c r="A133" s="62"/>
      <c r="B133" s="62"/>
      <c r="C133" s="62"/>
      <c r="D133" s="62"/>
      <c r="E133" s="62"/>
      <c r="F133" s="62"/>
      <c r="G133" s="62"/>
      <c r="H133" s="62"/>
      <c r="I133" s="62"/>
      <c r="J133" s="62"/>
      <c r="K133" s="62"/>
      <c r="L133" s="62"/>
      <c r="M133" s="62"/>
      <c r="N133" s="62"/>
      <c r="O133" s="62"/>
      <c r="P133" s="62"/>
      <c r="Q133" s="62"/>
      <c r="R133" s="62"/>
      <c r="S133" s="62"/>
      <c r="T133" s="62"/>
      <c r="U133" s="62"/>
    </row>
    <row r="134" spans="1:21" x14ac:dyDescent="0.2">
      <c r="A134" s="62"/>
      <c r="B134" s="62"/>
      <c r="C134" s="62"/>
      <c r="D134" s="62"/>
      <c r="E134" s="62"/>
      <c r="F134" s="62"/>
      <c r="G134" s="62"/>
      <c r="H134" s="62"/>
      <c r="I134" s="62"/>
      <c r="J134" s="62"/>
      <c r="K134" s="62"/>
      <c r="L134" s="62"/>
      <c r="M134" s="62"/>
      <c r="N134" s="62"/>
      <c r="O134" s="62"/>
      <c r="P134" s="62"/>
      <c r="Q134" s="62"/>
      <c r="R134" s="62"/>
      <c r="S134" s="62"/>
      <c r="T134" s="62"/>
      <c r="U134" s="62"/>
    </row>
    <row r="135" spans="1:21" x14ac:dyDescent="0.2">
      <c r="A135" s="62"/>
      <c r="B135" s="62"/>
      <c r="C135" s="62"/>
      <c r="D135" s="62"/>
      <c r="E135" s="62"/>
      <c r="F135" s="62"/>
      <c r="G135" s="62"/>
      <c r="H135" s="62"/>
      <c r="I135" s="62"/>
      <c r="J135" s="62"/>
      <c r="K135" s="62"/>
      <c r="L135" s="62"/>
      <c r="M135" s="62"/>
      <c r="N135" s="62"/>
      <c r="O135" s="62"/>
      <c r="P135" s="62"/>
      <c r="Q135" s="62"/>
      <c r="R135" s="62"/>
      <c r="S135" s="62"/>
      <c r="T135" s="62"/>
      <c r="U135" s="62"/>
    </row>
    <row r="136" spans="1:21" x14ac:dyDescent="0.2">
      <c r="A136" s="62"/>
      <c r="B136" s="62"/>
      <c r="C136" s="62"/>
      <c r="D136" s="62"/>
      <c r="E136" s="62"/>
      <c r="F136" s="62"/>
      <c r="G136" s="62"/>
      <c r="H136" s="62"/>
      <c r="I136" s="62"/>
      <c r="J136" s="62"/>
      <c r="K136" s="62"/>
      <c r="L136" s="62"/>
      <c r="M136" s="62"/>
      <c r="N136" s="62"/>
      <c r="O136" s="62"/>
      <c r="P136" s="62"/>
      <c r="Q136" s="62"/>
      <c r="R136" s="62"/>
      <c r="S136" s="62"/>
      <c r="T136" s="62"/>
      <c r="U136" s="62"/>
    </row>
    <row r="137" spans="1:21" x14ac:dyDescent="0.2">
      <c r="A137" s="62"/>
      <c r="B137" s="62"/>
      <c r="C137" s="62"/>
      <c r="D137" s="62"/>
      <c r="E137" s="62"/>
      <c r="F137" s="62"/>
      <c r="G137" s="62"/>
      <c r="H137" s="62"/>
      <c r="I137" s="62"/>
      <c r="J137" s="62"/>
      <c r="K137" s="62"/>
      <c r="L137" s="62"/>
      <c r="M137" s="62"/>
      <c r="N137" s="62"/>
      <c r="O137" s="62"/>
      <c r="P137" s="62"/>
      <c r="Q137" s="62"/>
      <c r="R137" s="62"/>
      <c r="S137" s="62"/>
      <c r="T137" s="62"/>
      <c r="U137" s="62"/>
    </row>
    <row r="138" spans="1:21" x14ac:dyDescent="0.2">
      <c r="A138" s="62"/>
      <c r="B138" s="62"/>
      <c r="C138" s="62"/>
      <c r="D138" s="62"/>
      <c r="E138" s="62"/>
      <c r="F138" s="62"/>
      <c r="G138" s="62"/>
      <c r="H138" s="62"/>
      <c r="I138" s="62"/>
      <c r="J138" s="62"/>
      <c r="K138" s="62"/>
      <c r="L138" s="62"/>
      <c r="M138" s="62"/>
      <c r="N138" s="62"/>
      <c r="O138" s="62"/>
      <c r="P138" s="62"/>
      <c r="Q138" s="62"/>
      <c r="R138" s="62"/>
      <c r="S138" s="62"/>
      <c r="T138" s="62"/>
      <c r="U138" s="62"/>
    </row>
    <row r="139" spans="1:21" x14ac:dyDescent="0.2">
      <c r="A139" s="62"/>
      <c r="B139" s="62"/>
      <c r="C139" s="62"/>
      <c r="D139" s="62"/>
      <c r="E139" s="62"/>
      <c r="F139" s="62"/>
      <c r="G139" s="62"/>
      <c r="H139" s="62"/>
      <c r="I139" s="62"/>
      <c r="J139" s="62"/>
      <c r="K139" s="62"/>
      <c r="L139" s="62"/>
      <c r="M139" s="62"/>
      <c r="N139" s="62"/>
      <c r="O139" s="62"/>
      <c r="P139" s="62"/>
      <c r="Q139" s="62"/>
      <c r="R139" s="62"/>
      <c r="S139" s="62"/>
      <c r="T139" s="62"/>
      <c r="U139" s="62"/>
    </row>
    <row r="140" spans="1:21" x14ac:dyDescent="0.2">
      <c r="A140" s="62"/>
      <c r="B140" s="62"/>
      <c r="C140" s="62"/>
      <c r="D140" s="62"/>
      <c r="E140" s="62"/>
      <c r="F140" s="62"/>
      <c r="G140" s="62"/>
      <c r="H140" s="62"/>
      <c r="I140" s="62"/>
      <c r="J140" s="62"/>
      <c r="K140" s="62"/>
      <c r="L140" s="62"/>
      <c r="M140" s="62"/>
      <c r="N140" s="62"/>
      <c r="O140" s="62"/>
      <c r="P140" s="62"/>
      <c r="Q140" s="62"/>
      <c r="R140" s="62"/>
      <c r="S140" s="62"/>
      <c r="T140" s="62"/>
      <c r="U140" s="62"/>
    </row>
    <row r="141" spans="1:21" ht="12.75" customHeight="1" x14ac:dyDescent="0.2">
      <c r="A141" s="62"/>
      <c r="B141" s="62"/>
      <c r="C141" s="62"/>
      <c r="D141" s="62"/>
      <c r="E141" s="62"/>
      <c r="F141" s="62"/>
      <c r="G141" s="62"/>
      <c r="H141" s="62"/>
      <c r="I141" s="62"/>
      <c r="J141" s="62"/>
      <c r="K141" s="62"/>
      <c r="L141" s="62"/>
      <c r="M141" s="62"/>
      <c r="N141" s="62"/>
      <c r="O141" s="62"/>
      <c r="P141" s="62"/>
      <c r="Q141" s="62"/>
      <c r="R141" s="62"/>
      <c r="S141" s="62"/>
      <c r="T141" s="62"/>
      <c r="U141" s="62"/>
    </row>
    <row r="142" spans="1:21" ht="12.75" customHeight="1" x14ac:dyDescent="0.2">
      <c r="A142" s="62"/>
      <c r="B142" s="62"/>
      <c r="C142" s="62"/>
      <c r="D142" s="62"/>
      <c r="E142" s="62"/>
      <c r="F142" s="62"/>
      <c r="G142" s="62"/>
      <c r="H142" s="62"/>
      <c r="I142" s="62"/>
      <c r="J142" s="62"/>
      <c r="K142" s="62"/>
      <c r="L142" s="62"/>
      <c r="M142" s="62"/>
      <c r="N142" s="62"/>
      <c r="O142" s="62"/>
      <c r="P142" s="62"/>
      <c r="Q142" s="62"/>
      <c r="R142" s="62"/>
      <c r="S142" s="62"/>
      <c r="T142" s="62"/>
      <c r="U142" s="62"/>
    </row>
    <row r="143" spans="1:21" ht="12.75" customHeight="1" x14ac:dyDescent="0.2">
      <c r="A143" s="62"/>
      <c r="B143" s="62"/>
      <c r="C143" s="62"/>
      <c r="D143" s="62"/>
      <c r="E143" s="62"/>
      <c r="F143" s="62"/>
      <c r="G143" s="62"/>
      <c r="H143" s="62"/>
      <c r="I143" s="62"/>
      <c r="J143" s="62"/>
      <c r="K143" s="62"/>
      <c r="L143" s="62"/>
      <c r="M143" s="62"/>
      <c r="N143" s="62"/>
      <c r="O143" s="62"/>
      <c r="P143" s="62"/>
      <c r="Q143" s="62"/>
      <c r="R143" s="62"/>
      <c r="S143" s="62"/>
      <c r="T143" s="62"/>
      <c r="U143" s="62"/>
    </row>
    <row r="144" spans="1:21" ht="12.75" customHeight="1" x14ac:dyDescent="0.2">
      <c r="A144" s="62"/>
      <c r="B144" s="62"/>
      <c r="C144" s="62"/>
      <c r="D144" s="62"/>
      <c r="E144" s="62"/>
      <c r="F144" s="62"/>
      <c r="G144" s="62"/>
      <c r="H144" s="62"/>
      <c r="I144" s="62"/>
      <c r="J144" s="62"/>
      <c r="K144" s="62"/>
      <c r="L144" s="62"/>
      <c r="M144" s="62"/>
      <c r="N144" s="62"/>
      <c r="O144" s="62"/>
      <c r="P144" s="62"/>
      <c r="Q144" s="62"/>
      <c r="R144" s="62"/>
      <c r="S144" s="62"/>
      <c r="T144" s="62"/>
      <c r="U144" s="62"/>
    </row>
    <row r="145" spans="1:21" ht="12.75" customHeight="1" x14ac:dyDescent="0.2">
      <c r="A145" s="62"/>
      <c r="B145" s="62"/>
      <c r="C145" s="62"/>
      <c r="D145" s="62"/>
      <c r="E145" s="62"/>
      <c r="F145" s="62"/>
      <c r="G145" s="62"/>
      <c r="H145" s="62"/>
      <c r="I145" s="62"/>
      <c r="J145" s="62"/>
      <c r="K145" s="62"/>
      <c r="L145" s="62"/>
      <c r="M145" s="62"/>
      <c r="N145" s="62"/>
      <c r="O145" s="62"/>
      <c r="P145" s="62"/>
      <c r="Q145" s="62"/>
      <c r="R145" s="62"/>
      <c r="S145" s="62"/>
      <c r="T145" s="62"/>
      <c r="U145" s="62"/>
    </row>
    <row r="146" spans="1:21" ht="12.75" customHeight="1" x14ac:dyDescent="0.2">
      <c r="A146" s="62"/>
      <c r="B146" s="62"/>
      <c r="C146" s="62"/>
      <c r="D146" s="62"/>
      <c r="E146" s="62"/>
      <c r="F146" s="62"/>
      <c r="G146" s="62"/>
      <c r="H146" s="62"/>
      <c r="I146" s="62"/>
      <c r="J146" s="62"/>
      <c r="K146" s="62"/>
      <c r="L146" s="62"/>
      <c r="M146" s="62"/>
      <c r="N146" s="62"/>
      <c r="O146" s="62"/>
      <c r="P146" s="62"/>
      <c r="Q146" s="62"/>
      <c r="R146" s="62"/>
      <c r="S146" s="62"/>
      <c r="T146" s="62"/>
      <c r="U146" s="62"/>
    </row>
  </sheetData>
  <sheetProtection algorithmName="SHA-512" hashValue="mY1Hz934UgHHkMGiB1hs4UWXEa4mxMrHNeQZKp/WddomVSTqvJyR1/AgoRWBtOsIIOcIsNtpK/8RTZ2hqP+lVA==" saltValue="k28TI61eMmNyC64R+Ej1TA==" spinCount="100000" sheet="1" selectLockedCells="1"/>
  <dataConsolidate/>
  <mergeCells count="11">
    <mergeCell ref="C49:O49"/>
    <mergeCell ref="C3:S3"/>
    <mergeCell ref="C4:K4"/>
    <mergeCell ref="L4:M4"/>
    <mergeCell ref="K7:M7"/>
    <mergeCell ref="K9:M9"/>
    <mergeCell ref="K11:M11"/>
    <mergeCell ref="K13:M13"/>
    <mergeCell ref="C36:R36"/>
    <mergeCell ref="C37:Q37"/>
    <mergeCell ref="G41:H41"/>
  </mergeCells>
  <conditionalFormatting sqref="C26">
    <cfRule type="expression" dxfId="21" priority="41">
      <formula>AND($K$55=TRUE,$K$56=TRUE)</formula>
    </cfRule>
  </conditionalFormatting>
  <conditionalFormatting sqref="C41:L42 M41:R46 C43:I46 C47:O47 Q47:S47 C48:S48 C49 P49:S49">
    <cfRule type="expression" dxfId="20" priority="40">
      <formula>$F$56="ja"</formula>
    </cfRule>
  </conditionalFormatting>
  <conditionalFormatting sqref="C29:S40">
    <cfRule type="expression" dxfId="19" priority="4">
      <formula>$F$56="ja"</formula>
    </cfRule>
  </conditionalFormatting>
  <conditionalFormatting sqref="K18">
    <cfRule type="expression" dxfId="18" priority="83">
      <formula>OR($K$13=1,$K$13=2,$K$13=3,$K$13=4)</formula>
    </cfRule>
  </conditionalFormatting>
  <conditionalFormatting sqref="K20">
    <cfRule type="expression" dxfId="17" priority="84">
      <formula>OR($K$13=2,$K$13=3,$K$13=4)</formula>
    </cfRule>
  </conditionalFormatting>
  <conditionalFormatting sqref="K22">
    <cfRule type="expression" dxfId="16" priority="80">
      <formula>OR($K$13=3,$K$13=4)</formula>
    </cfRule>
  </conditionalFormatting>
  <conditionalFormatting sqref="K24">
    <cfRule type="expression" dxfId="15" priority="81">
      <formula>$K$13=4</formula>
    </cfRule>
  </conditionalFormatting>
  <conditionalFormatting sqref="K52">
    <cfRule type="expression" dxfId="14" priority="46">
      <formula>$I$58=TRUE</formula>
    </cfRule>
  </conditionalFormatting>
  <conditionalFormatting sqref="M18">
    <cfRule type="expression" dxfId="13" priority="8">
      <formula>OR($K$13=1,$K$13=2,$K$13=3,$K$13=4)</formula>
    </cfRule>
  </conditionalFormatting>
  <conditionalFormatting sqref="M20">
    <cfRule type="expression" dxfId="12" priority="7">
      <formula>OR($K$13=2,$K$13=3,$K$13=4)</formula>
    </cfRule>
  </conditionalFormatting>
  <conditionalFormatting sqref="M22">
    <cfRule type="expression" dxfId="11" priority="6">
      <formula>$K$13&gt;=3</formula>
    </cfRule>
  </conditionalFormatting>
  <conditionalFormatting sqref="M24">
    <cfRule type="expression" dxfId="10" priority="5">
      <formula>$K$13=4</formula>
    </cfRule>
  </conditionalFormatting>
  <conditionalFormatting sqref="P43">
    <cfRule type="expression" dxfId="9" priority="31">
      <formula>$I$63=FALSE</formula>
    </cfRule>
  </conditionalFormatting>
  <conditionalFormatting sqref="P44">
    <cfRule type="expression" dxfId="8" priority="32">
      <formula>$I$64=FALSE</formula>
    </cfRule>
  </conditionalFormatting>
  <conditionalFormatting sqref="P45">
    <cfRule type="expression" dxfId="7" priority="30">
      <formula>$I$65=FALSE</formula>
    </cfRule>
  </conditionalFormatting>
  <conditionalFormatting sqref="P46">
    <cfRule type="expression" dxfId="6" priority="29">
      <formula>$I$66=FALSE</formula>
    </cfRule>
  </conditionalFormatting>
  <conditionalFormatting sqref="S18">
    <cfRule type="expression" dxfId="5" priority="77">
      <formula>OR($K$13=1,$K$13=2,$K$13=3,$K$13=4)</formula>
    </cfRule>
  </conditionalFormatting>
  <conditionalFormatting sqref="S20">
    <cfRule type="expression" dxfId="4" priority="3">
      <formula>OR($K$13=1,$K$13=2,$K$13=3,$K$13=4)</formula>
    </cfRule>
  </conditionalFormatting>
  <conditionalFormatting sqref="S22">
    <cfRule type="expression" dxfId="3" priority="2">
      <formula>OR($K$13=1,$K$13=2,$K$13=3,$K$13=4)</formula>
    </cfRule>
  </conditionalFormatting>
  <conditionalFormatting sqref="S23">
    <cfRule type="expression" dxfId="2" priority="76">
      <formula>OR(S14=3,S14=4)</formula>
    </cfRule>
  </conditionalFormatting>
  <conditionalFormatting sqref="S24">
    <cfRule type="expression" dxfId="1" priority="1">
      <formula>OR($K$13=1,$K$13=2,$K$13=3,$K$13=4)</formula>
    </cfRule>
  </conditionalFormatting>
  <dataValidations count="15">
    <dataValidation allowBlank="1" showErrorMessage="1" sqref="S36" xr:uid="{00000000-0002-0000-0000-000000000000}"/>
    <dataValidation type="list" allowBlank="1" showInputMessage="1" showErrorMessage="1" sqref="K13:M13" xr:uid="{00000000-0002-0000-0000-000001000000}">
      <formula1>"1,2,3,4"</formula1>
    </dataValidation>
    <dataValidation type="custom" allowBlank="1" showInputMessage="1" showErrorMessage="1" errorTitle="Überschreitung Höchsteinkommen" error="Das Höchsteinkommen gemäss Anhang 1 des Reglements wird überschritten. Es besteht kein Anspruch auf Betreuungsgutscheine. " prompt="Bitte geben Sie Ihr steuerbares Einkommen gemäss letzter definitiver Steuerveranlagung ein. Bei quellenbesteuerten Personen rechnen wir mit _x000a_75 % des Einkommens gemäss Quellensteuerabrechnung." sqref="S5" xr:uid="{00000000-0002-0000-0000-000002000000}">
      <formula1>S5&lt;124001</formula1>
    </dataValidation>
    <dataValidation type="list" allowBlank="1" showInputMessage="1" showErrorMessage="1" sqref="K5" xr:uid="{00000000-0002-0000-0000-000003000000}">
      <formula1>Haushalt</formula1>
    </dataValidation>
    <dataValidation type="whole" allowBlank="1" showInputMessage="1" showErrorMessage="1" sqref="K23" xr:uid="{00000000-0002-0000-0000-000004000000}">
      <formula1>0</formula1>
      <formula2>500000000000</formula2>
    </dataValidation>
    <dataValidation type="date" allowBlank="1" showInputMessage="1" showErrorMessage="1" errorTitle="Obligatorischer Kindergarten" error="Ihr Kind befindet sich im obligatorischen Kindergartenalter und hat im Normalfall keinen Anspruch auf Betreuungsgutscheine. Bitte kontaktieren Sie uns für weitere Informationen." sqref="S23" xr:uid="{00000000-0002-0000-0000-000005000000}">
      <formula1>39752</formula1>
      <formula2>TODAY()</formula2>
    </dataValidation>
    <dataValidation allowBlank="1" showInputMessage="1" showErrorMessage="1" errorTitle="Erwerbspensum" error="Das blablabla" sqref="I55" xr:uid="{00000000-0002-0000-0000-000006000000}"/>
    <dataValidation type="whole" showInputMessage="1" showErrorMessage="1" errorTitle="Betreuungspensum" error="Das von Ihnen angegebene Betreuungspensum übersteigt das maximale Betreuungspensum pro Woche. Bitte geben Sie eine Zahl zwischen 0 und 100 ein." prompt="1 Betreuungstag pro _x000a_Woche = 20 %" sqref="K22 K18 K20 K24" xr:uid="{00000000-0002-0000-0000-000007000000}">
      <formula1>0</formula1>
      <formula2>100</formula2>
    </dataValidation>
    <dataValidation allowBlank="1" showInputMessage="1" showErrorMessage="1" errorTitle="Überschreitung Höchsteinkommen" error="Das Höchsteinkommen gemäss Anhang 1 des Reglements wird überschritten. Es besteht kein Anspruch auf Betreuungsgutscheine. " prompt="Satzbestimmende Einkommen gemäss letzter definitiver Steuerveranlagung, welche nicht älter als zwei Jahre ist." sqref="T7:U7" xr:uid="{00000000-0002-0000-0000-000008000000}"/>
    <dataValidation allowBlank="1" showInputMessage="1" showErrorMessage="1" prompt="Steuerbares Vermögen gemäss letzter definitiver Steuerveranlagung, welche nicht älter als zwei Jahre ist_x000a_(wenn über CHF 100'000 werden 10 % dem massgebendem Einkommen angerechnet)_x000a_" sqref="K9:M9" xr:uid="{00000000-0002-0000-0000-000009000000}"/>
    <dataValidation type="date" operator="greaterThanOrEqual" allowBlank="1" showInputMessage="1" showErrorMessage="1" error="Betreuungsgutscheine können nicht rückwirkend beantragt werden. Bitte passen Sie die Eingabe an." sqref="L4:M4" xr:uid="{00000000-0002-0000-0000-00000A000000}">
      <formula1>TODAY()</formula1>
    </dataValidation>
    <dataValidation allowBlank="1" showInputMessage="1" showErrorMessage="1" errorTitle="Überschreitung Höchsteinkommen" error="Das Höchsteinkommen gemäss Anhang 1 des Reglements wird überschritten. Es besteht kein Anspruch auf Betreuungsgutscheine. " prompt="Die Stadt Zug geht bei der Berechnung der Betreuungsgutscheine von einem maximalen Kitatarif von 180 CHF/Tag für Kinder unter 18 Monaten aus." sqref="S9" xr:uid="{00000000-0002-0000-0000-00000B000000}"/>
    <dataValidation type="date" operator="lessThanOrEqual" showInputMessage="1" showErrorMessage="1" errorTitle="Datum" error="Das Datum liegt nicht vor dem Antragsdatum oder das Format der Eingabe ist nicht korrekt (Beispiel: 11.05.2018, Eingabe mit Punkt notwendig)._x000a_" sqref="S20 S18 S22 S24" xr:uid="{00000000-0002-0000-0000-00000C000000}">
      <formula1>$L$4</formula1>
    </dataValidation>
    <dataValidation allowBlank="1" showInputMessage="1" showErrorMessage="1" errorTitle="Überschreitung Höchsteinkommen" error="Das Höchsteinkommen gemäss Anhang 1 des Reglements wird überschritten. Es besteht kein Anspruch auf Betreuungsgutscheine. " prompt="Die Stadt Zug geht bei der Berechnung der Betreuungsgutscheine von einem maximalen Kitatarif von 160 CHF/Tag für Kinder ab 18 Monaten aus." sqref="S7" xr:uid="{00000000-0002-0000-0000-00000D000000}"/>
    <dataValidation allowBlank="1" showInputMessage="1" showErrorMessage="1" errorTitle="Überschreitung Höchsteinkommen" error="Das Höchsteinkommen gemäss Anhang 1 des Reglements wird überschritten. Es besteht kein Anspruch auf Betreuungsgutscheine. " prompt="Steuerbares Einkommen gemäss letzter definitiver Steuerveranlagung, welche nicht älter als zwei Jahre ist." sqref="K7:M7" xr:uid="{C82C7FCC-89F8-4CE2-B1D6-129F604E10F9}"/>
  </dataValidations>
  <pageMargins left="0.70866141732283472" right="0.48" top="0.32" bottom="0.31" header="0.31496062992125984" footer="0.31496062992125984"/>
  <pageSetup paperSize="9" scale="78" orientation="landscape" r:id="rId1"/>
  <ignoredErrors>
    <ignoredError sqref="J47"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Ein Gesuch kann mit oder ohne Kantonspauschale eingereicht werden. Wenn Sie auf die Kantonspauschale verzichten wollen, wählen Sie &quot;ohne KP&quot; aus." xr:uid="{D2FCD305-C6E6-4048-828E-CA076C024036}">
          <x14:formula1>
            <xm:f>Berechnung!$A$16:$A$17</xm:f>
          </x14:formula1>
          <xm:sqref>M24 M18 M20 M22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A1:S41"/>
  <sheetViews>
    <sheetView topLeftCell="A24" zoomScale="85" zoomScaleNormal="85" workbookViewId="0">
      <selection activeCell="J37" sqref="J37"/>
    </sheetView>
  </sheetViews>
  <sheetFormatPr baseColWidth="10" defaultColWidth="11.42578125" defaultRowHeight="12.75" x14ac:dyDescent="0.2"/>
  <cols>
    <col min="1" max="1" width="16.28515625" style="1" customWidth="1"/>
    <col min="2" max="2" width="14.85546875" style="1" customWidth="1"/>
    <col min="3" max="3" width="11.42578125" style="1"/>
    <col min="4" max="4" width="12" style="1" customWidth="1"/>
    <col min="5" max="5" width="31.85546875" style="1" customWidth="1"/>
    <col min="6" max="6" width="20.85546875" style="1" customWidth="1"/>
    <col min="7" max="7" width="26.42578125" style="1" bestFit="1" customWidth="1"/>
    <col min="8" max="8" width="32.28515625" style="1" customWidth="1"/>
    <col min="9" max="9" width="22" style="1" customWidth="1"/>
    <col min="10" max="10" width="15.7109375" style="1" customWidth="1"/>
    <col min="11" max="11" width="21.7109375" style="1" customWidth="1"/>
    <col min="12" max="12" width="22.85546875" style="1" customWidth="1"/>
    <col min="13" max="13" width="15" style="1" bestFit="1" customWidth="1"/>
    <col min="14" max="14" width="15.42578125" style="1" bestFit="1" customWidth="1"/>
    <col min="15" max="15" width="14.28515625" style="1" bestFit="1" customWidth="1"/>
    <col min="16" max="16" width="34.5703125" style="1" bestFit="1" customWidth="1"/>
    <col min="17" max="17" width="11.7109375" style="1" bestFit="1" customWidth="1"/>
    <col min="18" max="18" width="11.5703125" style="1" bestFit="1" customWidth="1"/>
    <col min="19" max="19" width="14.28515625" style="1" bestFit="1" customWidth="1"/>
    <col min="20" max="16384" width="11.42578125" style="1"/>
  </cols>
  <sheetData>
    <row r="1" spans="1:17" ht="13.5" thickBot="1" x14ac:dyDescent="0.25">
      <c r="A1" s="37" t="s">
        <v>30</v>
      </c>
      <c r="B1" s="31"/>
    </row>
    <row r="2" spans="1:17" ht="13.5" thickBot="1" x14ac:dyDescent="0.25">
      <c r="A2" s="4"/>
      <c r="B2" s="5"/>
      <c r="E2" s="6" t="s">
        <v>49</v>
      </c>
      <c r="F2" s="7"/>
      <c r="G2" s="7"/>
      <c r="H2" s="7"/>
      <c r="I2" s="7"/>
      <c r="J2" s="8">
        <v>10</v>
      </c>
      <c r="K2" s="7" t="s">
        <v>0</v>
      </c>
      <c r="L2" s="9">
        <f>J2/J3</f>
        <v>6.25E-2</v>
      </c>
      <c r="M2" s="7"/>
      <c r="N2" s="10"/>
      <c r="O2" s="11"/>
      <c r="P2" s="11"/>
      <c r="Q2" s="11"/>
    </row>
    <row r="3" spans="1:17" ht="13.5" thickBot="1" x14ac:dyDescent="0.25">
      <c r="A3" s="4" t="s">
        <v>31</v>
      </c>
      <c r="B3" s="5" t="s">
        <v>32</v>
      </c>
      <c r="E3" s="6" t="s">
        <v>50</v>
      </c>
      <c r="F3" s="7"/>
      <c r="G3" s="7"/>
      <c r="H3" s="7"/>
      <c r="I3" s="7"/>
      <c r="J3" s="8">
        <v>160</v>
      </c>
      <c r="K3" s="7" t="s">
        <v>0</v>
      </c>
      <c r="L3" s="7"/>
      <c r="M3" s="7"/>
      <c r="N3" s="10"/>
      <c r="O3" s="11"/>
      <c r="P3" s="11"/>
      <c r="Q3" s="11"/>
    </row>
    <row r="4" spans="1:17" ht="13.5" thickBot="1" x14ac:dyDescent="0.25">
      <c r="A4" s="13">
        <f>Betreuungsgutscheinrechner!L4</f>
        <v>0</v>
      </c>
      <c r="B4" s="14">
        <f>Betreuungsgutscheinrechner!S18</f>
        <v>0</v>
      </c>
      <c r="E4" s="6" t="s">
        <v>84</v>
      </c>
      <c r="F4" s="7"/>
      <c r="G4" s="7"/>
      <c r="H4" s="7"/>
      <c r="I4" s="7"/>
      <c r="J4" s="12">
        <f>Betreuungsgutscheinrechner!$S$7</f>
        <v>0</v>
      </c>
      <c r="K4" s="7"/>
      <c r="L4" s="7"/>
      <c r="M4" s="7"/>
      <c r="N4" s="10"/>
      <c r="O4" s="11"/>
      <c r="P4" s="11"/>
      <c r="Q4" s="11"/>
    </row>
    <row r="5" spans="1:17" ht="12.75" customHeight="1" thickBot="1" x14ac:dyDescent="0.25">
      <c r="A5" s="4"/>
      <c r="B5" s="5"/>
      <c r="E5" s="6" t="s">
        <v>51</v>
      </c>
      <c r="F5" s="7"/>
      <c r="G5" s="7"/>
      <c r="H5" s="7"/>
      <c r="I5" s="7"/>
      <c r="J5" s="12">
        <f>IF(J4-J2&gt;Vollkosten_Kind-Selbstbehalt_Kind,Vollkosten_Kind-Selbstbehalt_Kind,J4-Selbstbehalt_Kind)</f>
        <v>-10</v>
      </c>
      <c r="K5" s="7" t="s">
        <v>0</v>
      </c>
      <c r="L5" s="7"/>
      <c r="M5" s="7"/>
      <c r="N5" s="10"/>
      <c r="O5" s="11"/>
      <c r="P5" s="11"/>
      <c r="Q5" s="11"/>
    </row>
    <row r="6" spans="1:17" ht="14.25" customHeight="1" thickBot="1" x14ac:dyDescent="0.25">
      <c r="A6" s="4" t="s">
        <v>34</v>
      </c>
      <c r="B6" s="5"/>
      <c r="E6" s="6"/>
      <c r="F6" s="7"/>
      <c r="G6" s="7"/>
      <c r="H6" s="7"/>
      <c r="I6" s="7"/>
      <c r="J6" s="7"/>
      <c r="K6" s="7"/>
      <c r="L6" s="7"/>
      <c r="M6" s="7"/>
      <c r="N6" s="10"/>
      <c r="O6" s="11"/>
      <c r="P6" s="11"/>
      <c r="Q6" s="28"/>
    </row>
    <row r="7" spans="1:17" ht="13.5" thickBot="1" x14ac:dyDescent="0.25">
      <c r="A7" s="13">
        <f>Betreuungsgutscheinrechner!L4</f>
        <v>0</v>
      </c>
      <c r="B7" s="14">
        <f>Betreuungsgutscheinrechner!S20</f>
        <v>0</v>
      </c>
      <c r="E7" s="6" t="s">
        <v>52</v>
      </c>
      <c r="F7" s="7"/>
      <c r="G7" s="7"/>
      <c r="H7" s="7"/>
      <c r="I7" s="7"/>
      <c r="J7" s="8">
        <v>180</v>
      </c>
      <c r="K7" s="7" t="s">
        <v>0</v>
      </c>
      <c r="L7" s="7"/>
      <c r="M7" s="7"/>
      <c r="N7" s="10"/>
      <c r="O7" s="11"/>
      <c r="P7" s="11"/>
      <c r="Q7" s="15"/>
    </row>
    <row r="8" spans="1:17" ht="13.5" thickBot="1" x14ac:dyDescent="0.25">
      <c r="A8" s="4"/>
      <c r="B8" s="5"/>
      <c r="E8" s="6" t="s">
        <v>83</v>
      </c>
      <c r="F8" s="7"/>
      <c r="G8" s="7"/>
      <c r="H8" s="7"/>
      <c r="I8" s="7"/>
      <c r="J8" s="12">
        <f>Betreuungsgutscheinrechner!$S$9</f>
        <v>0</v>
      </c>
      <c r="K8" s="7"/>
      <c r="L8" s="7"/>
      <c r="M8" s="7"/>
      <c r="N8" s="10"/>
      <c r="O8" s="11"/>
      <c r="P8" s="29"/>
      <c r="Q8" s="29"/>
    </row>
    <row r="9" spans="1:17" x14ac:dyDescent="0.2">
      <c r="A9" s="4" t="s">
        <v>35</v>
      </c>
      <c r="B9" s="5"/>
      <c r="E9" s="6"/>
      <c r="F9" s="7"/>
      <c r="G9" s="7"/>
      <c r="H9" s="7"/>
      <c r="I9" s="7"/>
      <c r="J9" s="7"/>
      <c r="K9" s="7"/>
      <c r="L9" s="7"/>
      <c r="M9" s="7"/>
      <c r="N9" s="10"/>
      <c r="O9" s="11"/>
      <c r="P9" s="11"/>
      <c r="Q9" s="11"/>
    </row>
    <row r="10" spans="1:17" ht="13.5" thickBot="1" x14ac:dyDescent="0.25">
      <c r="A10" s="13">
        <f>Betreuungsgutscheinrechner!L4</f>
        <v>0</v>
      </c>
      <c r="B10" s="14">
        <f>Betreuungsgutscheinrechner!S22</f>
        <v>0</v>
      </c>
      <c r="E10" s="6"/>
      <c r="F10" s="7"/>
      <c r="G10" s="7"/>
      <c r="H10" s="7"/>
      <c r="I10" s="7"/>
      <c r="J10" s="7"/>
      <c r="K10" s="7"/>
      <c r="L10" s="7"/>
      <c r="M10" s="7"/>
      <c r="N10" s="10"/>
      <c r="O10" s="11"/>
      <c r="P10" s="11"/>
      <c r="Q10" s="11"/>
    </row>
    <row r="11" spans="1:17" ht="13.5" thickBot="1" x14ac:dyDescent="0.25">
      <c r="A11" s="4"/>
      <c r="B11" s="5"/>
      <c r="E11" s="6" t="s">
        <v>82</v>
      </c>
      <c r="F11" s="7"/>
      <c r="G11" s="7"/>
      <c r="H11" s="7"/>
      <c r="I11" s="7"/>
      <c r="J11" s="16">
        <f>(1-(J2/J3))/(J13-J12)</f>
        <v>7.2115384615384614E-6</v>
      </c>
      <c r="K11" s="17"/>
      <c r="L11" s="7"/>
      <c r="M11" s="7"/>
      <c r="N11" s="10"/>
      <c r="O11" s="11"/>
      <c r="P11" s="11"/>
      <c r="Q11" s="11"/>
    </row>
    <row r="12" spans="1:17" ht="13.5" thickBot="1" x14ac:dyDescent="0.25">
      <c r="A12" s="4" t="s">
        <v>36</v>
      </c>
      <c r="B12" s="5"/>
      <c r="E12" s="6" t="s">
        <v>6</v>
      </c>
      <c r="F12" s="7"/>
      <c r="G12" s="7"/>
      <c r="H12" s="7"/>
      <c r="I12" s="7"/>
      <c r="J12" s="18">
        <v>40000</v>
      </c>
      <c r="K12" s="7" t="s">
        <v>0</v>
      </c>
      <c r="L12" s="7"/>
      <c r="M12" s="7"/>
      <c r="O12" s="11"/>
      <c r="P12" s="11"/>
      <c r="Q12" s="11"/>
    </row>
    <row r="13" spans="1:17" ht="13.5" thickBot="1" x14ac:dyDescent="0.25">
      <c r="A13" s="35">
        <f>Betreuungsgutscheinrechner!L4</f>
        <v>0</v>
      </c>
      <c r="B13" s="36">
        <f>Betreuungsgutscheinrechner!S24</f>
        <v>0</v>
      </c>
      <c r="E13" s="6" t="s">
        <v>2</v>
      </c>
      <c r="F13" s="7"/>
      <c r="G13" s="7"/>
      <c r="H13" s="7"/>
      <c r="I13" s="7"/>
      <c r="J13" s="18">
        <v>170000</v>
      </c>
      <c r="K13" s="7" t="s">
        <v>0</v>
      </c>
      <c r="L13" s="7"/>
      <c r="M13" s="7"/>
      <c r="O13" s="11"/>
      <c r="P13" s="11"/>
      <c r="Q13" s="11"/>
    </row>
    <row r="14" spans="1:17" ht="15.75" thickBot="1" x14ac:dyDescent="0.25">
      <c r="E14" s="6" t="s">
        <v>4</v>
      </c>
      <c r="F14" s="7"/>
      <c r="G14" s="7"/>
      <c r="H14" s="7"/>
      <c r="I14" s="7"/>
      <c r="J14" s="33">
        <v>100000</v>
      </c>
      <c r="K14" s="7" t="s">
        <v>0</v>
      </c>
      <c r="L14" s="7"/>
      <c r="M14" s="7"/>
      <c r="O14" s="30"/>
      <c r="P14" s="30"/>
      <c r="Q14" s="30"/>
    </row>
    <row r="15" spans="1:17" ht="13.5" thickBot="1" x14ac:dyDescent="0.25">
      <c r="A15" s="1" t="s">
        <v>61</v>
      </c>
      <c r="E15" s="6" t="s">
        <v>3</v>
      </c>
      <c r="F15" s="7"/>
      <c r="G15" s="7"/>
      <c r="H15" s="7"/>
      <c r="I15" s="7"/>
      <c r="J15" s="34">
        <v>0.1</v>
      </c>
      <c r="K15" s="7"/>
      <c r="L15" s="7"/>
      <c r="M15" s="7"/>
    </row>
    <row r="16" spans="1:17" ht="13.5" thickBot="1" x14ac:dyDescent="0.25">
      <c r="A16" s="1" t="s">
        <v>62</v>
      </c>
      <c r="E16" s="6" t="s">
        <v>5</v>
      </c>
      <c r="F16" s="7"/>
      <c r="G16" s="7"/>
      <c r="H16" s="7"/>
      <c r="I16" s="7"/>
      <c r="J16" s="33">
        <v>500000</v>
      </c>
      <c r="K16" s="7"/>
      <c r="L16" s="7"/>
      <c r="M16" s="7"/>
    </row>
    <row r="17" spans="1:19" ht="13.5" thickBot="1" x14ac:dyDescent="0.25">
      <c r="A17" s="1" t="s">
        <v>63</v>
      </c>
      <c r="E17" s="6"/>
      <c r="F17" s="7"/>
      <c r="G17" s="7"/>
      <c r="H17" s="7"/>
      <c r="I17" s="7"/>
      <c r="J17" s="19"/>
      <c r="K17" s="7"/>
      <c r="L17" s="7"/>
      <c r="M17" s="7"/>
    </row>
    <row r="18" spans="1:19" ht="13.5" thickBot="1" x14ac:dyDescent="0.25">
      <c r="E18" s="6" t="s">
        <v>58</v>
      </c>
      <c r="F18" s="7"/>
      <c r="G18" s="7"/>
      <c r="H18" s="7"/>
      <c r="I18" s="7"/>
      <c r="J18" s="23">
        <v>20</v>
      </c>
      <c r="K18" s="7"/>
      <c r="L18" s="20"/>
      <c r="M18" s="20"/>
    </row>
    <row r="19" spans="1:19" ht="15.75" thickBot="1" x14ac:dyDescent="0.25">
      <c r="A19" s="1" t="s">
        <v>66</v>
      </c>
      <c r="E19" s="20" t="s">
        <v>59</v>
      </c>
      <c r="F19" s="20"/>
      <c r="G19" s="21"/>
      <c r="H19" s="21"/>
      <c r="I19" s="22"/>
      <c r="J19" s="25">
        <f>IF(Betreuungsgutscheinrechner!$S$9-Betreuungsgutscheinrechner!$S$7&gt;J18,J18,Betreuungsgutscheinrechner!$S$9-Betreuungsgutscheinrechner!$S$7)</f>
        <v>0</v>
      </c>
      <c r="K19" s="20" t="s">
        <v>0</v>
      </c>
      <c r="L19" s="7"/>
      <c r="M19" s="7"/>
    </row>
    <row r="20" spans="1:19" ht="13.5" thickBot="1" x14ac:dyDescent="0.25">
      <c r="A20" s="1">
        <v>548</v>
      </c>
      <c r="E20" s="6"/>
      <c r="F20" s="7"/>
      <c r="G20" s="7"/>
      <c r="H20" s="7"/>
      <c r="I20" s="7"/>
      <c r="J20" s="19"/>
      <c r="K20" s="7"/>
      <c r="L20" s="7"/>
      <c r="M20" s="7"/>
    </row>
    <row r="21" spans="1:19" ht="13.5" thickBot="1" x14ac:dyDescent="0.25">
      <c r="E21" s="26" t="s">
        <v>64</v>
      </c>
      <c r="F21" s="26"/>
      <c r="G21" s="26"/>
      <c r="H21" s="26"/>
      <c r="I21" s="26"/>
      <c r="J21" s="27">
        <v>47.15</v>
      </c>
      <c r="K21" s="26" t="s">
        <v>0</v>
      </c>
      <c r="L21" s="26"/>
      <c r="M21" s="26"/>
    </row>
    <row r="22" spans="1:19" ht="13.5" thickBot="1" x14ac:dyDescent="0.25">
      <c r="E22" s="6" t="s">
        <v>65</v>
      </c>
      <c r="F22" s="6"/>
      <c r="G22" s="6"/>
      <c r="H22" s="6"/>
      <c r="I22" s="6"/>
      <c r="J22" s="27">
        <v>52.6</v>
      </c>
      <c r="K22" s="6" t="s">
        <v>0</v>
      </c>
      <c r="L22" s="6"/>
      <c r="M22" s="6"/>
    </row>
    <row r="23" spans="1:19" ht="13.5" thickBot="1" x14ac:dyDescent="0.25">
      <c r="E23" s="26" t="s">
        <v>67</v>
      </c>
      <c r="F23" s="26"/>
      <c r="G23" s="26"/>
      <c r="H23" s="26"/>
      <c r="I23" s="26"/>
      <c r="J23" s="27">
        <v>10</v>
      </c>
      <c r="K23" s="6" t="s">
        <v>0</v>
      </c>
      <c r="L23" s="26"/>
      <c r="M23" s="26"/>
    </row>
    <row r="24" spans="1:19" ht="13.5" thickBot="1" x14ac:dyDescent="0.25">
      <c r="E24" s="26" t="s">
        <v>79</v>
      </c>
      <c r="F24" s="26"/>
      <c r="G24" s="26"/>
      <c r="H24" s="26"/>
      <c r="I24" s="26"/>
      <c r="J24" s="27">
        <v>20</v>
      </c>
      <c r="K24" s="26" t="s">
        <v>80</v>
      </c>
      <c r="L24" s="26"/>
      <c r="M24" s="26"/>
    </row>
    <row r="32" spans="1:19" x14ac:dyDescent="0.2">
      <c r="C32" s="161" t="s">
        <v>69</v>
      </c>
      <c r="D32" s="162"/>
      <c r="E32" s="162"/>
      <c r="F32" s="162"/>
      <c r="G32" s="162"/>
      <c r="H32" s="162"/>
      <c r="I32" s="162"/>
      <c r="J32" s="162"/>
      <c r="K32" s="162"/>
      <c r="L32" s="162"/>
      <c r="M32" s="162"/>
      <c r="N32" s="162"/>
      <c r="O32" s="162"/>
      <c r="P32" s="162"/>
      <c r="Q32" s="162"/>
      <c r="R32" s="162"/>
      <c r="S32" s="163"/>
    </row>
    <row r="33" spans="3:19" ht="76.5" x14ac:dyDescent="0.2">
      <c r="C33" s="51" t="s">
        <v>77</v>
      </c>
      <c r="D33" s="52" t="s">
        <v>33</v>
      </c>
      <c r="E33" s="52" t="s">
        <v>81</v>
      </c>
      <c r="F33" s="53" t="s">
        <v>68</v>
      </c>
      <c r="G33" s="54" t="s">
        <v>92</v>
      </c>
      <c r="H33" s="54" t="s">
        <v>91</v>
      </c>
      <c r="I33" s="142" t="s">
        <v>89</v>
      </c>
      <c r="J33" s="142" t="s">
        <v>88</v>
      </c>
      <c r="K33" s="142" t="s">
        <v>90</v>
      </c>
      <c r="L33" s="142" t="s">
        <v>93</v>
      </c>
      <c r="M33" s="145" t="s">
        <v>87</v>
      </c>
      <c r="N33" s="145" t="s">
        <v>86</v>
      </c>
      <c r="O33" s="145" t="s">
        <v>78</v>
      </c>
      <c r="P33" s="55" t="s">
        <v>76</v>
      </c>
      <c r="Q33" s="56" t="s">
        <v>73</v>
      </c>
      <c r="R33" s="54" t="s">
        <v>74</v>
      </c>
      <c r="S33" s="57" t="s">
        <v>75</v>
      </c>
    </row>
    <row r="34" spans="3:19" x14ac:dyDescent="0.2">
      <c r="C34" s="4" t="s">
        <v>12</v>
      </c>
      <c r="D34" s="38">
        <f>Berechnung!A4-B4</f>
        <v>0</v>
      </c>
      <c r="E34" s="1">
        <f>Betreuungsgutscheinrechner!K18/100</f>
        <v>0</v>
      </c>
      <c r="F34" s="39" cm="1">
        <f t="array" ref="F34">IF(AND(KP_Kind1="Mit KP",Alter_Kind1&lt;=Altersgrenze),KP_Säugling,IF(KP_Kind1 = "Mit KP",KP_Kind,0))</f>
        <v>0</v>
      </c>
      <c r="G34" s="40">
        <f>IF(MEK&lt;=MinEK, maxGutschein,Vollkosten_Kind*(1-(Grundanteil_Kind+Steigung_Kind*(MEK-MinEK))))</f>
        <v>-10</v>
      </c>
      <c r="H34" s="41" cm="1">
        <f t="array" ref="H34">IF(MEK&gt;MaxEK,0,IF(StbVerm&gt;MaxVerm,0,IF(AND(Alter_Kind1&lt;Altersgrenze,G34+Säuglingszuschlag&lt;Plafond),Plafond,IF(Alter_Kind1&lt;Altersgrenze,G34+Säuglingszuschlag,IF(G34&lt;Plafond,Plafond,G34)))))</f>
        <v>10</v>
      </c>
      <c r="I34" s="137">
        <f>H34+F34</f>
        <v>10</v>
      </c>
      <c r="J34" s="144" cm="1">
        <f t="array" ref="J34">IF(Alter_Kind1&lt;Altersgrenze,maxGutschein+Säuglingszuschlag,maxGutschein)</f>
        <v>-10</v>
      </c>
      <c r="K34" s="144">
        <f>IF(I34&gt;J34,J34-F34,H34)</f>
        <v>-10</v>
      </c>
      <c r="L34" s="144">
        <f>IF(AND(K34&lt;Plafond,H34&gt;0),Plafond,K34)</f>
        <v>10</v>
      </c>
      <c r="M34" s="139" cm="1">
        <f t="array" ref="M34">IF(AND(Alter_Kind1&lt;= Altersgrenze,F34+H34&gt;=G34+Säuglingszuschlag),G34+Säuglingszuschlag-F34,IF(F34+H34&gt;=G34,G34-F34,H34))</f>
        <v>-10</v>
      </c>
      <c r="N34" s="140" cm="1">
        <f t="array" ref="N34">IF(AND(Alter_Kind1&lt;= Altersgrenze,M34&gt;=maxGutschein+Säuglingszuschlag),maxGutschein+Säuglingszuschlag,IF(M34&gt;=maxGutschein,maxGutschein,M34))</f>
        <v>-10</v>
      </c>
      <c r="O34" s="140">
        <f>IF(N34&lt;=Plafond,Plafond,N34)</f>
        <v>10</v>
      </c>
      <c r="P34" s="42">
        <f>L34+F34</f>
        <v>10</v>
      </c>
      <c r="Q34" s="43">
        <f>ROUND(F34*TageImMonat*E34,0)</f>
        <v>0</v>
      </c>
      <c r="R34" s="41">
        <f>ROUND(L34*TageImMonat*E34,0)</f>
        <v>0</v>
      </c>
      <c r="S34" s="44">
        <f>Q34+R34</f>
        <v>0</v>
      </c>
    </row>
    <row r="35" spans="3:19" ht="15" customHeight="1" x14ac:dyDescent="0.2">
      <c r="C35" s="4" t="s">
        <v>70</v>
      </c>
      <c r="D35" s="38">
        <f>Berechnung!A7-B7</f>
        <v>0</v>
      </c>
      <c r="E35" s="1">
        <f>Betreuungsgutscheinrechner!K20/100</f>
        <v>0</v>
      </c>
      <c r="F35" s="39" cm="1">
        <f t="array" ref="F35">IF(AND(KP_Kind2="Mit KP",Alter_Kind2&lt;=Altersgrenze),KP_Säugling,IF(KP_Kind2 = "Mit KP",KP_Kind,0))</f>
        <v>0</v>
      </c>
      <c r="G35" s="40">
        <f>IF(MEK&lt;=MinEK, maxGutschein,Vollkosten_Kind*(1-(Grundanteil_Kind+Steigung_Kind*(MEK-MinEK))))</f>
        <v>-10</v>
      </c>
      <c r="H35" s="41" cm="1">
        <f t="array" ref="H35">IF(MEK&gt;MaxEK,0,IF(StbVerm&gt;MaxVerm,0,IF(AND(Alter_Kind2&lt;Altersgrenze,G35+Säuglingszuschlag&lt;Plafond),Plafond,IF(Alter_Kind2&lt;Altersgrenze,G35+Säuglingszuschlag,IF(G35&lt;Plafond,Plafond,G35)))))</f>
        <v>10</v>
      </c>
      <c r="I35" s="137">
        <f t="shared" ref="I35:I37" si="0">H35+F35</f>
        <v>10</v>
      </c>
      <c r="J35" s="144" cm="1">
        <f t="array" ref="J35">IF(Alter_Kind2&lt;Altersgrenze,maxGutschein+Säuglingszuschlag,maxGutschein)</f>
        <v>-10</v>
      </c>
      <c r="K35" s="144">
        <f t="shared" ref="K35:K37" si="1">IF(I35&gt;J35,J35-F35,H35)</f>
        <v>-10</v>
      </c>
      <c r="L35" s="144">
        <f>IF(AND(K35&lt;Plafond,H35&gt;0),Plafond,K35)</f>
        <v>10</v>
      </c>
      <c r="M35" s="139" cm="1">
        <f t="array" ref="M35">IF(AND(Alter_Kind2&lt;= Altersgrenze,F35+H35&gt;=G35+Säuglingszuschlag),G35+Säuglingszuschlag-F35,IF(F35+H35&gt;=G35,G35-F35,H35))</f>
        <v>-10</v>
      </c>
      <c r="N35" s="140" cm="1">
        <f t="array" ref="N35">IF(AND(Alter_Kind1&lt;= Altersgrenze,M35&gt;=maxGutschein+Säuglingszuschlag),maxGutschein+Säuglingszuschlag,IF(M35&gt;=maxGutschein,maxGutschein,M35))</f>
        <v>-10</v>
      </c>
      <c r="O35" s="140">
        <f>IF(N35&lt;=Plafond,Plafond,N35)</f>
        <v>10</v>
      </c>
      <c r="P35" s="42">
        <f t="shared" ref="P35:P37" si="2">L35+F35</f>
        <v>10</v>
      </c>
      <c r="Q35" s="43">
        <f>ROUND(F35*TageImMonat*E35,0)</f>
        <v>0</v>
      </c>
      <c r="R35" s="41">
        <f>ROUND(L35*TageImMonat*E35,0)</f>
        <v>0</v>
      </c>
      <c r="S35" s="44">
        <f t="shared" ref="S35:S37" si="3">Q35+R35</f>
        <v>0</v>
      </c>
    </row>
    <row r="36" spans="3:19" s="32" customFormat="1" x14ac:dyDescent="0.2">
      <c r="C36" s="4" t="s">
        <v>71</v>
      </c>
      <c r="D36" s="38">
        <f>Berechnung!A10-B10</f>
        <v>0</v>
      </c>
      <c r="E36" s="1">
        <f>Betreuungsgutscheinrechner!K22/100</f>
        <v>0</v>
      </c>
      <c r="F36" s="39" cm="1">
        <f t="array" ref="F36">IF(AND(KP_Kind3="Mit KP",Alter_Kind3&lt;=Altersgrenze),KP_Säugling,IF(KP_Kind3 = "Mit KP",KP_Kind,0))</f>
        <v>0</v>
      </c>
      <c r="G36" s="40">
        <f>IF(MEK&lt;=MinEK, maxGutschein,Vollkosten_Kind*(1-(Grundanteil_Kind+Steigung_Kind*(MEK-MinEK))))</f>
        <v>-10</v>
      </c>
      <c r="H36" s="41" cm="1">
        <f t="array" ref="H36">IF(MEK&gt;MaxEK,0,IF(StbVerm&gt;MaxVerm,0,IF(AND(Alter_Kind3&lt;Altersgrenze,G36+Säuglingszuschlag&lt;Plafond),Plafond,IF(Alter_Kind3&lt;Altersgrenze,G36+Säuglingszuschlag,IF(G36&lt;Plafond,Plafond,G36)))))</f>
        <v>10</v>
      </c>
      <c r="I36" s="137">
        <f t="shared" si="0"/>
        <v>10</v>
      </c>
      <c r="J36" s="144" cm="1">
        <f t="array" ref="J36">IF(Alter_Kind3&lt;Altersgrenze,maxGutschein+Säuglingszuschlag,maxGutschein)</f>
        <v>-10</v>
      </c>
      <c r="K36" s="144">
        <f t="shared" si="1"/>
        <v>-10</v>
      </c>
      <c r="L36" s="144">
        <f>IF(AND(K36&lt;Plafond,H36&gt;0),Plafond,K36)</f>
        <v>10</v>
      </c>
      <c r="M36" s="139" cm="1">
        <f t="array" ref="M36">IF(AND(Alter_Kind3&lt;= Altersgrenze,F36+H36&gt;=G36+Säuglingszuschlag),G36+Säuglingszuschlag-F36,IF(F36+H36&gt;=G36,G36-F36,H36))</f>
        <v>-10</v>
      </c>
      <c r="N36" s="140" cm="1">
        <f t="array" ref="N36">IF(AND(Alter_Kind1&lt;= Altersgrenze,M36&gt;=maxGutschein+Säuglingszuschlag),maxGutschein+Säuglingszuschlag,IF(M36&gt;=maxGutschein,maxGutschein,M36))</f>
        <v>-10</v>
      </c>
      <c r="O36" s="140">
        <f>IF(N36&lt;=Plafond,Plafond,N36)</f>
        <v>10</v>
      </c>
      <c r="P36" s="42">
        <f t="shared" si="2"/>
        <v>10</v>
      </c>
      <c r="Q36" s="43">
        <f>ROUND(F36*TageImMonat*E36,0)</f>
        <v>0</v>
      </c>
      <c r="R36" s="41">
        <f>ROUND(L36*TageImMonat*E36,0)</f>
        <v>0</v>
      </c>
      <c r="S36" s="44">
        <f t="shared" si="3"/>
        <v>0</v>
      </c>
    </row>
    <row r="37" spans="3:19" ht="18" customHeight="1" x14ac:dyDescent="0.2">
      <c r="C37" s="45" t="s">
        <v>72</v>
      </c>
      <c r="D37" s="46">
        <f>Berechnung!A13-B13</f>
        <v>0</v>
      </c>
      <c r="E37" s="58">
        <f>Betreuungsgutscheinrechner!K24/100</f>
        <v>0</v>
      </c>
      <c r="F37" s="47" cm="1">
        <f t="array" ref="F37">IF(AND(KP_Kind4="Mit KP",Alter_Kind4&lt;=Altersgrenze),KP_Säugling,IF(KP_Kind4 = "Mit KP",KP_Kind,0))</f>
        <v>0</v>
      </c>
      <c r="G37" s="48">
        <f>IF(MEK&lt;=MinEK, maxGutschein,Vollkosten_Kind*(1-(Grundanteil_Kind+Steigung_Kind*(MEK-MinEK))))</f>
        <v>-10</v>
      </c>
      <c r="H37" s="49" cm="1">
        <f t="array" ref="H37">IF(MEK&gt;MaxEK,0,IF(StbVerm&gt;MaxVerm,0,IF(AND(Alter_Kind4&lt;Altersgrenze,G37+Säuglingszuschlag&lt;Plafond),Plafond,IF(Alter_Kind4&lt;Altersgrenze,G37+Säuglingszuschlag,IF(G37&lt;Plafond,Plafond,G37)))))</f>
        <v>10</v>
      </c>
      <c r="I37" s="137">
        <f t="shared" si="0"/>
        <v>10</v>
      </c>
      <c r="J37" s="144" cm="1">
        <f t="array" ref="J37">IF(Alter_Kind4&lt;Altersgrenze,maxGutschein+Säuglingszuschlag,maxGutschein)</f>
        <v>-10</v>
      </c>
      <c r="K37" s="144">
        <f t="shared" si="1"/>
        <v>-10</v>
      </c>
      <c r="L37" s="144">
        <f>IF(AND(K37&lt;Plafond,H37&gt;0),Plafond,K37)</f>
        <v>10</v>
      </c>
      <c r="M37" s="141" cm="1">
        <f t="array" ref="M37">IF(AND(Alter_Kind4&lt;= Altersgrenze,F37+H37&gt;=G37+Säuglingszuschlag),G37+Säuglingszuschlag-F37,IF(F37+H37&gt;=G37,G37-F37,H37))</f>
        <v>-10</v>
      </c>
      <c r="N37" s="140" cm="1">
        <f t="array" ref="N37">IF(AND(Alter_Kind1&lt;= Altersgrenze,M37&gt;=maxGutschein+Säuglingszuschlag),maxGutschein+Säuglingszuschlag,IF(M37&gt;=maxGutschein,maxGutschein,M37))</f>
        <v>-10</v>
      </c>
      <c r="O37" s="140">
        <f>IF(N37&lt;=Plafond,Plafond,N37)</f>
        <v>10</v>
      </c>
      <c r="P37" s="42">
        <f t="shared" si="2"/>
        <v>10</v>
      </c>
      <c r="Q37" s="43">
        <f>ROUND(F37*TageImMonat*E37,0)</f>
        <v>0</v>
      </c>
      <c r="R37" s="41">
        <f>ROUND(L37*TageImMonat*E37,0)</f>
        <v>0</v>
      </c>
      <c r="S37" s="50">
        <f t="shared" si="3"/>
        <v>0</v>
      </c>
    </row>
    <row r="41" spans="3:19" x14ac:dyDescent="0.2">
      <c r="M41" s="137"/>
    </row>
  </sheetData>
  <mergeCells count="1">
    <mergeCell ref="C32:S32"/>
  </mergeCells>
  <conditionalFormatting sqref="G34:G37">
    <cfRule type="expression" dxfId="0" priority="1">
      <formula>$F$53="ja"</formula>
    </cfRule>
  </conditionalFormatting>
  <pageMargins left="0.7" right="0.7" top="0.78740157499999996" bottom="0.78740157499999996" header="0.3" footer="0.3"/>
  <pageSetup paperSize="9" orientation="portrait"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fed05e5-3b46-4272-b381-66ac59aa9243">
      <Terms xmlns="http://schemas.microsoft.com/office/infopath/2007/PartnerControls"/>
    </lcf76f155ced4ddcb4097134ff3c332f>
    <TaxCatchAll xmlns="cdc5e19d-9e67-40d4-86ff-fee3e12db91f" xsi:nil="true"/>
    <oe96fa9a18064059a9b3563b13680957 xmlns="6d02c10e-af54-4980-9cd8-0fa9b43fda36">
      <Terms xmlns="http://schemas.microsoft.com/office/infopath/2007/PartnerControls"/>
    </oe96fa9a18064059a9b3563b13680957>
    <URL xmlns="http://schemas.microsoft.com/sharepoint/v3">
      <Url xsi:nil="true"/>
      <Description xsi:nil="true"/>
    </URL>
  </documentManagement>
</p:properties>
</file>

<file path=customXml/item2.xml><?xml version="1.0" encoding="utf-8"?>
<ct:contentTypeSchema xmlns:ct="http://schemas.microsoft.com/office/2006/metadata/contentType" xmlns:ma="http://schemas.microsoft.com/office/2006/metadata/properties/metaAttributes" ct:_="" ma:_="" ma:contentTypeName="Dokument Gruppe" ma:contentTypeID="0x010100FCEB33F92C5FEB4099185EDC14A8B3E3004485220DBCA7D54A91F240FDABEA3125" ma:contentTypeVersion="17" ma:contentTypeDescription="Create a new document." ma:contentTypeScope="" ma:versionID="371fedd5e8cc12c85713ef83e0fa463a">
  <xsd:schema xmlns:xsd="http://www.w3.org/2001/XMLSchema" xmlns:xs="http://www.w3.org/2001/XMLSchema" xmlns:p="http://schemas.microsoft.com/office/2006/metadata/properties" xmlns:ns1="http://schemas.microsoft.com/sharepoint/v3" xmlns:ns2="cdc5e19d-9e67-40d4-86ff-fee3e12db91f" xmlns:ns3="6d02c10e-af54-4980-9cd8-0fa9b43fda36" xmlns:ns4="7fed05e5-3b46-4272-b381-66ac59aa9243" targetNamespace="http://schemas.microsoft.com/office/2006/metadata/properties" ma:root="true" ma:fieldsID="77c55dba276aa297c0b7197f7ce9a0b0" ns1:_="" ns2:_="" ns3:_="" ns4:_="">
    <xsd:import namespace="http://schemas.microsoft.com/sharepoint/v3"/>
    <xsd:import namespace="cdc5e19d-9e67-40d4-86ff-fee3e12db91f"/>
    <xsd:import namespace="6d02c10e-af54-4980-9cd8-0fa9b43fda36"/>
    <xsd:import namespace="7fed05e5-3b46-4272-b381-66ac59aa9243"/>
    <xsd:element name="properties">
      <xsd:complexType>
        <xsd:sequence>
          <xsd:element name="documentManagement">
            <xsd:complexType>
              <xsd:all>
                <xsd:element ref="ns2:TaxCatchAll" minOccurs="0"/>
                <xsd:element ref="ns2:TaxCatchAllLabel" minOccurs="0"/>
                <xsd:element ref="ns3:oe96fa9a18064059a9b3563b13680957" minOccurs="0"/>
                <xsd:element ref="ns1:URL" minOccurs="0"/>
                <xsd:element ref="ns4:MediaServiceMetadata" minOccurs="0"/>
                <xsd:element ref="ns4:MediaServiceFastMetadata" minOccurs="0"/>
                <xsd:element ref="ns4:MediaServiceSearchProperties" minOccurs="0"/>
                <xsd:element ref="ns4:MediaServiceObjectDetectorVersions" minOccurs="0"/>
                <xsd:element ref="ns4:MediaServiceDateTaken" minOccurs="0"/>
                <xsd:element ref="ns4:MediaServiceGenerationTime" minOccurs="0"/>
                <xsd:element ref="ns4:MediaServiceEventHashCode" minOccurs="0"/>
                <xsd:element ref="ns4:MediaLengthInSeconds" minOccurs="0"/>
                <xsd:element ref="ns4:lcf76f155ced4ddcb4097134ff3c332f" minOccurs="0"/>
                <xsd:element ref="ns4:MediaServiceOCR" minOccurs="0"/>
                <xsd:element ref="ns4:MediaServiceLocation" minOccurs="0"/>
                <xsd:element ref="ns4: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12"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dc5e19d-9e67-40d4-86ff-fee3e12db91f"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d3a0ff32-42e8-46c8-bd67-abd98bada5e4}" ma:internalName="TaxCatchAll" ma:showField="CatchAllData" ma:web="cdc5e19d-9e67-40d4-86ff-fee3e12db91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3a0ff32-42e8-46c8-bd67-abd98bada5e4}" ma:internalName="TaxCatchAllLabel" ma:readOnly="true" ma:showField="CatchAllDataLabel" ma:web="cdc5e19d-9e67-40d4-86ff-fee3e12db91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02c10e-af54-4980-9cd8-0fa9b43fda36" elementFormDefault="qualified">
    <xsd:import namespace="http://schemas.microsoft.com/office/2006/documentManagement/types"/>
    <xsd:import namespace="http://schemas.microsoft.com/office/infopath/2007/PartnerControls"/>
    <xsd:element name="oe96fa9a18064059a9b3563b13680957" ma:index="11" nillable="true" ma:taxonomy="true" ma:internalName="oe96fa9a18064059a9b3563b13680957" ma:taxonomyFieldName="Dokumentenart" ma:displayName="Dokumentenart" ma:default="" ma:fieldId="{8e96fa9a-1806-4059-a9b3-563b13680957}" ma:sspId="883392ac-d8ad-4a59-8d4c-dc8c41e71d5b" ma:termSetId="e7bd0a9b-34b9-4acf-9c02-483da288e37e"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fed05e5-3b46-4272-b381-66ac59aa9243"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883392ac-d8ad-4a59-8d4c-dc8c41e71d5b"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F3FD9D-D6DF-4812-A736-81032E48E9DB}">
  <ds:schemaRefs>
    <ds:schemaRef ds:uri="http://schemas.microsoft.com/office/2006/metadata/properties"/>
    <ds:schemaRef ds:uri="http://schemas.microsoft.com/office/infopath/2007/PartnerControls"/>
    <ds:schemaRef ds:uri="68f400be-9a12-4cf5-b674-46d8888df050"/>
    <ds:schemaRef ds:uri="01db20db-66fe-49d3-a114-9cf35d65ca20"/>
  </ds:schemaRefs>
</ds:datastoreItem>
</file>

<file path=customXml/itemProps2.xml><?xml version="1.0" encoding="utf-8"?>
<ds:datastoreItem xmlns:ds="http://schemas.openxmlformats.org/officeDocument/2006/customXml" ds:itemID="{1C431F0C-17CF-4B25-8A42-32419AFE811D}"/>
</file>

<file path=customXml/itemProps3.xml><?xml version="1.0" encoding="utf-8"?>
<ds:datastoreItem xmlns:ds="http://schemas.openxmlformats.org/officeDocument/2006/customXml" ds:itemID="{D755EA37-2BA1-42A2-B37F-C822702EC4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30</vt:i4>
      </vt:variant>
    </vt:vector>
  </HeadingPairs>
  <TitlesOfParts>
    <vt:vector size="32" baseType="lpstr">
      <vt:lpstr>Betreuungsgutscheinrechner</vt:lpstr>
      <vt:lpstr>Berechnung</vt:lpstr>
      <vt:lpstr>Alter_Kind1</vt:lpstr>
      <vt:lpstr>Alter_Kind2</vt:lpstr>
      <vt:lpstr>Alter_Kind3</vt:lpstr>
      <vt:lpstr>Alter_Kind4</vt:lpstr>
      <vt:lpstr>Altersgrenze</vt:lpstr>
      <vt:lpstr>Betreuungsgutscheinrechner!Druckbereich</vt:lpstr>
      <vt:lpstr>Grundanteil_Kind</vt:lpstr>
      <vt:lpstr>Kitatarif_Kind</vt:lpstr>
      <vt:lpstr>Kitatarif_Säugling</vt:lpstr>
      <vt:lpstr>KP_Kind</vt:lpstr>
      <vt:lpstr>KP_Kind1</vt:lpstr>
      <vt:lpstr>KP_Kind2</vt:lpstr>
      <vt:lpstr>KP_Kind3</vt:lpstr>
      <vt:lpstr>KP_Kind4</vt:lpstr>
      <vt:lpstr>KP_Säugling</vt:lpstr>
      <vt:lpstr>KP_Säuglng</vt:lpstr>
      <vt:lpstr>MaxEK</vt:lpstr>
      <vt:lpstr>maxGutschein</vt:lpstr>
      <vt:lpstr>MaxVerm</vt:lpstr>
      <vt:lpstr>MEK</vt:lpstr>
      <vt:lpstr>MinEK</vt:lpstr>
      <vt:lpstr>Plafond</vt:lpstr>
      <vt:lpstr>Plafonds</vt:lpstr>
      <vt:lpstr>Säuglingszuschlag</vt:lpstr>
      <vt:lpstr>Selbstbehalt_Kind</vt:lpstr>
      <vt:lpstr>StbVerm</vt:lpstr>
      <vt:lpstr>Steigung_Kind</vt:lpstr>
      <vt:lpstr>TageImMonat</vt:lpstr>
      <vt:lpstr>Vollkosten_Kind</vt:lpstr>
      <vt:lpstr>Vollkosten_Säugling</vt:lpstr>
    </vt:vector>
  </TitlesOfParts>
  <Company>Interface Politikstudien Forschung Beratung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Andreas Balthasar</dc:creator>
  <cp:lastModifiedBy>Amstad Janine</cp:lastModifiedBy>
  <cp:lastPrinted>2018-09-23T12:30:55Z</cp:lastPrinted>
  <dcterms:created xsi:type="dcterms:W3CDTF">2015-09-28T12:18:10Z</dcterms:created>
  <dcterms:modified xsi:type="dcterms:W3CDTF">2026-07-10T07:45:06Z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0x010100FCEB33F92C5FEB4099185EDC14A8B3E3004485220DBCA7D54A91F240FDABEA3125</vt:lpwstr>
  </property>
  <property fmtid="{D5CDD505-2E9C-101B-9397-08002B2CF9AE}" pid="3" name="Order">
    <vt:r8>55410500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